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mc:AlternateContent xmlns:mc="http://schemas.openxmlformats.org/markup-compatibility/2006">
    <mc:Choice Requires="x15">
      <x15ac:absPath xmlns:x15ac="http://schemas.microsoft.com/office/spreadsheetml/2010/11/ac" url="C:\Users\User\Documents\Cdn Suburbs\Classification Work\00 - v4 DataMakers\"/>
    </mc:Choice>
  </mc:AlternateContent>
  <xr:revisionPtr revIDLastSave="0" documentId="13_ncr:1_{94F13E62-6980-488A-95FD-38B094CB3757}" xr6:coauthVersionLast="34" xr6:coauthVersionMax="34" xr10:uidLastSave="{00000000-0000-0000-0000-000000000000}"/>
  <bookViews>
    <workbookView xWindow="0" yWindow="0" windowWidth="28800" windowHeight="12345" activeTab="5" xr2:uid="{00000000-000D-0000-FFFF-FFFF00000000}"/>
  </bookViews>
  <sheets>
    <sheet name="INFO" sheetId="7" r:id="rId1"/>
    <sheet name="2006 Original" sheetId="5" r:id="rId2"/>
    <sheet name="2016 Original" sheetId="6" r:id="rId3"/>
    <sheet name="2016 CTDataMaker" sheetId="1" r:id="rId4"/>
    <sheet name="Thresholds" sheetId="2" r:id="rId5"/>
    <sheet name="Summary" sheetId="3" r:id="rId6"/>
  </sheets>
  <calcPr calcId="179017"/>
</workbook>
</file>

<file path=xl/calcChain.xml><?xml version="1.0" encoding="utf-8"?>
<calcChain xmlns="http://schemas.openxmlformats.org/spreadsheetml/2006/main">
  <c r="D28" i="3" l="1"/>
  <c r="B28" i="3"/>
  <c r="D20" i="3"/>
  <c r="B20" i="3"/>
  <c r="D12" i="3"/>
  <c r="B12" i="3"/>
  <c r="F18" i="3" l="1"/>
  <c r="C18" i="3"/>
  <c r="W22" i="1"/>
  <c r="W21" i="1"/>
  <c r="W36" i="1"/>
  <c r="W35" i="1"/>
  <c r="W32" i="1"/>
  <c r="W31" i="1"/>
  <c r="W20" i="1"/>
  <c r="W19" i="1"/>
  <c r="W14" i="1"/>
  <c r="W13" i="1"/>
  <c r="AA22" i="1"/>
  <c r="AA21" i="1"/>
  <c r="AA36" i="1"/>
  <c r="AA35" i="1"/>
  <c r="AA32" i="1"/>
  <c r="AA31" i="1"/>
  <c r="AA20" i="1"/>
  <c r="AA19" i="1"/>
  <c r="AA14" i="1"/>
  <c r="AA13" i="1"/>
  <c r="E25" i="3"/>
  <c r="C26" i="3"/>
  <c r="F26" i="3"/>
  <c r="F25" i="3"/>
  <c r="E10" i="3"/>
  <c r="C10" i="3"/>
  <c r="F10" i="3"/>
  <c r="F9" i="3"/>
  <c r="F12" i="3" s="1"/>
  <c r="G12" i="3" s="1"/>
  <c r="AA33" i="1"/>
  <c r="W33" i="1"/>
  <c r="R33" i="1"/>
  <c r="F28" i="3" l="1"/>
  <c r="G28" i="3" s="1"/>
  <c r="E26" i="3"/>
  <c r="F17" i="3"/>
  <c r="F20" i="3" s="1"/>
  <c r="G20" i="3" s="1"/>
  <c r="C25" i="3"/>
  <c r="C9" i="3"/>
  <c r="E9" i="3"/>
  <c r="H9" i="3"/>
  <c r="H10" i="3"/>
  <c r="G26" i="3"/>
  <c r="G25" i="3"/>
  <c r="E18" i="3"/>
  <c r="C17" i="3"/>
  <c r="G18" i="3"/>
  <c r="E17" i="3"/>
  <c r="G10" i="3"/>
  <c r="G9" i="3"/>
  <c r="AB3" i="1"/>
  <c r="AC3" i="1" s="1"/>
  <c r="AB4" i="1"/>
  <c r="AC4" i="1" s="1"/>
  <c r="AB5" i="1"/>
  <c r="AC5" i="1" s="1"/>
  <c r="AB6" i="1"/>
  <c r="AC6" i="1" s="1"/>
  <c r="AB7" i="1"/>
  <c r="AC7" i="1" s="1"/>
  <c r="AB8" i="1"/>
  <c r="AC8" i="1" s="1"/>
  <c r="AB9" i="1"/>
  <c r="AC9" i="1" s="1"/>
  <c r="AB10" i="1"/>
  <c r="AC10" i="1" s="1"/>
  <c r="AB11" i="1"/>
  <c r="AC11" i="1" s="1"/>
  <c r="AB12" i="1"/>
  <c r="AC12" i="1" s="1"/>
  <c r="AB15" i="1"/>
  <c r="AC15" i="1" s="1"/>
  <c r="AB16" i="1"/>
  <c r="AC16" i="1" s="1"/>
  <c r="AB17" i="1"/>
  <c r="AC17" i="1" s="1"/>
  <c r="AB18" i="1"/>
  <c r="AC18" i="1" s="1"/>
  <c r="AB23" i="1"/>
  <c r="AC23" i="1" s="1"/>
  <c r="AB24" i="1"/>
  <c r="AC24" i="1" s="1"/>
  <c r="AB25" i="1"/>
  <c r="AC25" i="1" s="1"/>
  <c r="AB26" i="1"/>
  <c r="AC26" i="1" s="1"/>
  <c r="AB27" i="1"/>
  <c r="AC27" i="1" s="1"/>
  <c r="AB28" i="1"/>
  <c r="AC28" i="1" s="1"/>
  <c r="AB29" i="1"/>
  <c r="AC29" i="1" s="1"/>
  <c r="AB30" i="1"/>
  <c r="AC30" i="1" s="1"/>
  <c r="AB33" i="1"/>
  <c r="AC33" i="1" s="1"/>
  <c r="AB34" i="1"/>
  <c r="AC34" i="1" s="1"/>
  <c r="AB37" i="1"/>
  <c r="AC37" i="1" s="1"/>
  <c r="AB38" i="1"/>
  <c r="AC38" i="1" s="1"/>
  <c r="AB39" i="1"/>
  <c r="AC39" i="1" s="1"/>
  <c r="AB40" i="1"/>
  <c r="AC40" i="1" s="1"/>
  <c r="AB41" i="1"/>
  <c r="AC41" i="1" s="1"/>
  <c r="AB42" i="1"/>
  <c r="AC42" i="1" s="1"/>
  <c r="AB2" i="1"/>
  <c r="AC2" i="1" s="1"/>
  <c r="H25" i="3" l="1"/>
  <c r="H26" i="3"/>
  <c r="G17" i="3"/>
  <c r="H17" i="3"/>
  <c r="F6" i="2"/>
  <c r="E6" i="2"/>
  <c r="D5" i="2"/>
  <c r="C5" i="2"/>
  <c r="H18" i="3" l="1"/>
  <c r="X3" i="1"/>
  <c r="Y3" i="1" s="1"/>
  <c r="X4" i="1"/>
  <c r="Y4" i="1" s="1"/>
  <c r="X5" i="1"/>
  <c r="Y5" i="1" s="1"/>
  <c r="X6" i="1"/>
  <c r="Y6" i="1" s="1"/>
  <c r="X7" i="1"/>
  <c r="Y7" i="1" s="1"/>
  <c r="X8" i="1"/>
  <c r="Y8" i="1" s="1"/>
  <c r="X9" i="1"/>
  <c r="Y9" i="1" s="1"/>
  <c r="X10" i="1"/>
  <c r="Y10" i="1" s="1"/>
  <c r="X11" i="1"/>
  <c r="Y11" i="1" s="1"/>
  <c r="X12" i="1"/>
  <c r="Y12" i="1" s="1"/>
  <c r="X15" i="1"/>
  <c r="Y15" i="1" s="1"/>
  <c r="X16" i="1"/>
  <c r="Y16" i="1" s="1"/>
  <c r="X17" i="1"/>
  <c r="Y17" i="1" s="1"/>
  <c r="X18" i="1"/>
  <c r="Y18" i="1" s="1"/>
  <c r="X23" i="1"/>
  <c r="Y23" i="1" s="1"/>
  <c r="X24" i="1"/>
  <c r="Y24" i="1" s="1"/>
  <c r="X25" i="1"/>
  <c r="Y25" i="1" s="1"/>
  <c r="X26" i="1"/>
  <c r="Y26" i="1" s="1"/>
  <c r="X27" i="1"/>
  <c r="Y27" i="1" s="1"/>
  <c r="X28" i="1"/>
  <c r="Y28" i="1" s="1"/>
  <c r="X29" i="1"/>
  <c r="Y29" i="1" s="1"/>
  <c r="X30" i="1"/>
  <c r="Y30" i="1" s="1"/>
  <c r="X33" i="1"/>
  <c r="Y33" i="1" s="1"/>
  <c r="X34" i="1"/>
  <c r="Y34" i="1" s="1"/>
  <c r="X37" i="1"/>
  <c r="Y37" i="1" s="1"/>
  <c r="X38" i="1"/>
  <c r="Y38" i="1" s="1"/>
  <c r="X39" i="1"/>
  <c r="Y39" i="1" s="1"/>
  <c r="X40" i="1"/>
  <c r="Y40" i="1" s="1"/>
  <c r="X41" i="1"/>
  <c r="Y41" i="1" s="1"/>
  <c r="X42" i="1"/>
  <c r="Y42" i="1" s="1"/>
  <c r="X2" i="1"/>
  <c r="Y2" i="1" s="1"/>
  <c r="R13" i="1" l="1"/>
  <c r="R14" i="1"/>
  <c r="R19" i="1"/>
  <c r="R20" i="1"/>
  <c r="R21" i="1"/>
  <c r="R22" i="1"/>
  <c r="R31" i="1"/>
  <c r="R32" i="1"/>
  <c r="R35" i="1"/>
  <c r="R36" i="1"/>
  <c r="AB13" i="1"/>
  <c r="AC13" i="1" s="1"/>
  <c r="AB14" i="1"/>
  <c r="AC14" i="1" s="1"/>
  <c r="AB19" i="1"/>
  <c r="AC19" i="1" s="1"/>
  <c r="AB20" i="1"/>
  <c r="AC20" i="1" s="1"/>
  <c r="AB21" i="1"/>
  <c r="AC21" i="1" s="1"/>
  <c r="AB22" i="1"/>
  <c r="AC22" i="1" s="1"/>
  <c r="AB31" i="1"/>
  <c r="AC31" i="1" s="1"/>
  <c r="AB32" i="1"/>
  <c r="AC32" i="1" s="1"/>
  <c r="AB35" i="1"/>
  <c r="AC35" i="1" s="1"/>
  <c r="AB36" i="1"/>
  <c r="AC36" i="1" s="1"/>
  <c r="X36" i="1" l="1"/>
  <c r="Y36" i="1" s="1"/>
  <c r="X14" i="1"/>
  <c r="Y14" i="1" s="1"/>
  <c r="X35" i="1"/>
  <c r="Y35" i="1" s="1"/>
  <c r="X13" i="1"/>
  <c r="Y13" i="1" s="1"/>
  <c r="X32" i="1"/>
  <c r="Y32" i="1" s="1"/>
  <c r="X31" i="1"/>
  <c r="Y31" i="1" s="1"/>
  <c r="X22" i="1"/>
  <c r="Y22" i="1" s="1"/>
  <c r="X21" i="1"/>
  <c r="Y21" i="1" s="1"/>
  <c r="X20" i="1"/>
  <c r="Y20" i="1" s="1"/>
  <c r="X19" i="1"/>
  <c r="Y19" i="1" s="1"/>
  <c r="S3" i="1"/>
  <c r="S4" i="1"/>
  <c r="S5" i="1"/>
  <c r="S6" i="1"/>
  <c r="S7" i="1"/>
  <c r="S8" i="1"/>
  <c r="S9" i="1"/>
  <c r="S10" i="1"/>
  <c r="S11" i="1"/>
  <c r="S12" i="1"/>
  <c r="S15" i="1"/>
  <c r="S16" i="1"/>
  <c r="S17" i="1"/>
  <c r="S18" i="1"/>
  <c r="S23" i="1"/>
  <c r="S24" i="1"/>
  <c r="S25" i="1"/>
  <c r="S26" i="1"/>
  <c r="S27" i="1"/>
  <c r="S28" i="1"/>
  <c r="S29" i="1"/>
  <c r="S30" i="1"/>
  <c r="S33" i="1"/>
  <c r="S34" i="1"/>
  <c r="S37" i="1"/>
  <c r="S38" i="1"/>
  <c r="S39" i="1"/>
  <c r="S40" i="1"/>
  <c r="S41" i="1"/>
  <c r="S42" i="1"/>
  <c r="T10" i="1" l="1"/>
  <c r="T18" i="1"/>
  <c r="T34" i="1"/>
  <c r="T39" i="1"/>
  <c r="T3" i="1"/>
  <c r="T4" i="1"/>
  <c r="T5" i="1"/>
  <c r="T6" i="1"/>
  <c r="T7" i="1"/>
  <c r="T8" i="1"/>
  <c r="T9" i="1"/>
  <c r="T11" i="1"/>
  <c r="T12" i="1"/>
  <c r="T15" i="1"/>
  <c r="T16" i="1"/>
  <c r="T17" i="1"/>
  <c r="T23" i="1"/>
  <c r="T24" i="1"/>
  <c r="T25" i="1"/>
  <c r="T26" i="1"/>
  <c r="T27" i="1"/>
  <c r="T28" i="1"/>
  <c r="T29" i="1"/>
  <c r="T30" i="1"/>
  <c r="T33" i="1"/>
  <c r="T37" i="1"/>
  <c r="T38" i="1"/>
  <c r="T40" i="1"/>
  <c r="T41" i="1"/>
  <c r="T42" i="1"/>
  <c r="S2" i="1"/>
  <c r="T2" i="1" s="1"/>
  <c r="S35" i="1"/>
  <c r="T35" i="1" s="1"/>
  <c r="S36" i="1"/>
  <c r="T36" i="1" s="1"/>
  <c r="S21" i="1"/>
  <c r="T21" i="1" s="1"/>
  <c r="S20" i="1"/>
  <c r="T20" i="1" s="1"/>
  <c r="S14" i="1"/>
  <c r="T14" i="1" s="1"/>
  <c r="S31" i="1" l="1"/>
  <c r="T31" i="1" s="1"/>
  <c r="S32" i="1"/>
  <c r="T32" i="1" s="1"/>
  <c r="S13" i="1"/>
  <c r="T13" i="1" s="1"/>
  <c r="S19" i="1"/>
  <c r="T19" i="1" s="1"/>
  <c r="S22" i="1"/>
  <c r="T22" i="1" s="1"/>
  <c r="AP3" i="1"/>
  <c r="AQ3" i="1" s="1"/>
  <c r="AR3" i="1" s="1"/>
  <c r="AP4" i="1"/>
  <c r="AQ4" i="1" s="1"/>
  <c r="AR4" i="1" s="1"/>
  <c r="AP5" i="1"/>
  <c r="AQ5" i="1" s="1"/>
  <c r="AR5" i="1" s="1"/>
  <c r="AP6" i="1"/>
  <c r="AQ6" i="1" s="1"/>
  <c r="AR6" i="1" s="1"/>
  <c r="AP7" i="1"/>
  <c r="AQ7" i="1" s="1"/>
  <c r="AR7" i="1" s="1"/>
  <c r="AP8" i="1"/>
  <c r="AQ8" i="1" s="1"/>
  <c r="AR8" i="1" s="1"/>
  <c r="AP9" i="1"/>
  <c r="AQ9" i="1" s="1"/>
  <c r="AR9" i="1" s="1"/>
  <c r="AP10" i="1"/>
  <c r="AQ10" i="1" s="1"/>
  <c r="AR10" i="1" s="1"/>
  <c r="AP11" i="1"/>
  <c r="AQ11" i="1" s="1"/>
  <c r="AR11" i="1" s="1"/>
  <c r="AP12" i="1"/>
  <c r="AQ12" i="1" s="1"/>
  <c r="AR12" i="1" s="1"/>
  <c r="AP13" i="1"/>
  <c r="AQ13" i="1" s="1"/>
  <c r="AR13" i="1" s="1"/>
  <c r="AP14" i="1"/>
  <c r="AQ14" i="1" s="1"/>
  <c r="AR14" i="1" s="1"/>
  <c r="AP15" i="1"/>
  <c r="AQ15" i="1" s="1"/>
  <c r="AR15" i="1" s="1"/>
  <c r="AP16" i="1"/>
  <c r="AQ16" i="1" s="1"/>
  <c r="AR16" i="1" s="1"/>
  <c r="AP17" i="1"/>
  <c r="AQ17" i="1" s="1"/>
  <c r="AR17" i="1" s="1"/>
  <c r="AP18" i="1"/>
  <c r="AQ18" i="1" s="1"/>
  <c r="AR18" i="1" s="1"/>
  <c r="AP19" i="1"/>
  <c r="AQ19" i="1" s="1"/>
  <c r="AR19" i="1" s="1"/>
  <c r="AP20" i="1"/>
  <c r="AQ20" i="1" s="1"/>
  <c r="AR20" i="1" s="1"/>
  <c r="AP21" i="1"/>
  <c r="AQ21" i="1" s="1"/>
  <c r="AR21" i="1" s="1"/>
  <c r="AP22" i="1"/>
  <c r="AQ22" i="1" s="1"/>
  <c r="AR22" i="1" s="1"/>
  <c r="AP23" i="1"/>
  <c r="AQ23" i="1" s="1"/>
  <c r="AR23" i="1" s="1"/>
  <c r="AP24" i="1"/>
  <c r="AQ24" i="1" s="1"/>
  <c r="AR24" i="1" s="1"/>
  <c r="AP25" i="1"/>
  <c r="AQ25" i="1" s="1"/>
  <c r="AR25" i="1" s="1"/>
  <c r="AP26" i="1"/>
  <c r="AQ26" i="1" s="1"/>
  <c r="AR26" i="1" s="1"/>
  <c r="AP27" i="1"/>
  <c r="AQ27" i="1" s="1"/>
  <c r="AR27" i="1" s="1"/>
  <c r="AP28" i="1"/>
  <c r="AQ28" i="1" s="1"/>
  <c r="AR28" i="1" s="1"/>
  <c r="AP29" i="1"/>
  <c r="AQ29" i="1" s="1"/>
  <c r="AR29" i="1" s="1"/>
  <c r="AP30" i="1"/>
  <c r="AQ30" i="1" s="1"/>
  <c r="AR30" i="1" s="1"/>
  <c r="AP31" i="1"/>
  <c r="AQ31" i="1" s="1"/>
  <c r="AR31" i="1" s="1"/>
  <c r="AP32" i="1"/>
  <c r="AQ32" i="1" s="1"/>
  <c r="AR32" i="1" s="1"/>
  <c r="AP33" i="1"/>
  <c r="AQ33" i="1" s="1"/>
  <c r="AR33" i="1" s="1"/>
  <c r="AP34" i="1"/>
  <c r="AQ34" i="1" s="1"/>
  <c r="AR34" i="1" s="1"/>
  <c r="AP35" i="1"/>
  <c r="AQ35" i="1" s="1"/>
  <c r="AR35" i="1" s="1"/>
  <c r="AP36" i="1"/>
  <c r="AQ36" i="1" s="1"/>
  <c r="AR36" i="1" s="1"/>
  <c r="AP37" i="1"/>
  <c r="AQ37" i="1" s="1"/>
  <c r="AR37" i="1" s="1"/>
  <c r="AP38" i="1"/>
  <c r="AQ38" i="1" s="1"/>
  <c r="AR38" i="1" s="1"/>
  <c r="AP39" i="1"/>
  <c r="AQ39" i="1" s="1"/>
  <c r="AR39" i="1" s="1"/>
  <c r="AP40" i="1"/>
  <c r="AQ40" i="1" s="1"/>
  <c r="AR40" i="1" s="1"/>
  <c r="AP41" i="1"/>
  <c r="AQ41" i="1" s="1"/>
  <c r="AR41" i="1" s="1"/>
  <c r="AP42" i="1"/>
  <c r="AQ42" i="1" s="1"/>
  <c r="AR42" i="1" s="1"/>
  <c r="AL3" i="1"/>
  <c r="AM3" i="1" s="1"/>
  <c r="AL4" i="1"/>
  <c r="AM4" i="1" s="1"/>
  <c r="AL5" i="1"/>
  <c r="AM5" i="1" s="1"/>
  <c r="AL6" i="1"/>
  <c r="AM6" i="1" s="1"/>
  <c r="AL7" i="1"/>
  <c r="AM7" i="1" s="1"/>
  <c r="AL8" i="1"/>
  <c r="AM8" i="1" s="1"/>
  <c r="AL9" i="1"/>
  <c r="AM9" i="1" s="1"/>
  <c r="AL10" i="1"/>
  <c r="AM10" i="1" s="1"/>
  <c r="AL11" i="1"/>
  <c r="AM11" i="1" s="1"/>
  <c r="AL12" i="1"/>
  <c r="AM12" i="1" s="1"/>
  <c r="AL13" i="1"/>
  <c r="AM13" i="1" s="1"/>
  <c r="AL14" i="1"/>
  <c r="AM14" i="1" s="1"/>
  <c r="AL15" i="1"/>
  <c r="AM15" i="1" s="1"/>
  <c r="AL16" i="1"/>
  <c r="AM16" i="1" s="1"/>
  <c r="AL17" i="1"/>
  <c r="AM17" i="1" s="1"/>
  <c r="AL18" i="1"/>
  <c r="AM18" i="1" s="1"/>
  <c r="AL19" i="1"/>
  <c r="AM19" i="1" s="1"/>
  <c r="AL20" i="1"/>
  <c r="AM20" i="1" s="1"/>
  <c r="AL21" i="1"/>
  <c r="AM21" i="1" s="1"/>
  <c r="AL22" i="1"/>
  <c r="AM22" i="1" s="1"/>
  <c r="AL23" i="1"/>
  <c r="AM23" i="1" s="1"/>
  <c r="AL24" i="1"/>
  <c r="AM24" i="1" s="1"/>
  <c r="AL25" i="1"/>
  <c r="AM25" i="1" s="1"/>
  <c r="AL26" i="1"/>
  <c r="AM26" i="1" s="1"/>
  <c r="AL27" i="1"/>
  <c r="AM27" i="1" s="1"/>
  <c r="AL28" i="1"/>
  <c r="AM28" i="1" s="1"/>
  <c r="AL29" i="1"/>
  <c r="AM29" i="1" s="1"/>
  <c r="AL30" i="1"/>
  <c r="AM30" i="1" s="1"/>
  <c r="AL31" i="1"/>
  <c r="AM31" i="1" s="1"/>
  <c r="AL32" i="1"/>
  <c r="AM32" i="1" s="1"/>
  <c r="AL33" i="1"/>
  <c r="AM33" i="1" s="1"/>
  <c r="AL34" i="1"/>
  <c r="AM34" i="1" s="1"/>
  <c r="AL35" i="1"/>
  <c r="AM35" i="1" s="1"/>
  <c r="AL36" i="1"/>
  <c r="AM36" i="1" s="1"/>
  <c r="AL37" i="1"/>
  <c r="AM37" i="1" s="1"/>
  <c r="AL38" i="1"/>
  <c r="AM38" i="1" s="1"/>
  <c r="AL39" i="1"/>
  <c r="AM39" i="1" s="1"/>
  <c r="AL40" i="1"/>
  <c r="AM40" i="1" s="1"/>
  <c r="AL41" i="1"/>
  <c r="AM41" i="1" s="1"/>
  <c r="AL42" i="1"/>
  <c r="AM42" i="1" s="1"/>
  <c r="AH3" i="1"/>
  <c r="AI3" i="1" s="1"/>
  <c r="AJ3" i="1" s="1"/>
  <c r="AH4" i="1"/>
  <c r="AI4" i="1" s="1"/>
  <c r="AJ4" i="1" s="1"/>
  <c r="AH5" i="1"/>
  <c r="AI5" i="1" s="1"/>
  <c r="AJ5" i="1" s="1"/>
  <c r="AH6" i="1"/>
  <c r="AI6" i="1" s="1"/>
  <c r="AJ6" i="1" s="1"/>
  <c r="AH7" i="1"/>
  <c r="AI7" i="1" s="1"/>
  <c r="AJ7" i="1" s="1"/>
  <c r="AH8" i="1"/>
  <c r="AI8" i="1" s="1"/>
  <c r="AJ8" i="1" s="1"/>
  <c r="AH9" i="1"/>
  <c r="AI9" i="1" s="1"/>
  <c r="AJ9" i="1" s="1"/>
  <c r="AH10" i="1"/>
  <c r="AI10" i="1" s="1"/>
  <c r="AJ10" i="1" s="1"/>
  <c r="AH11" i="1"/>
  <c r="AI11" i="1" s="1"/>
  <c r="AJ11" i="1" s="1"/>
  <c r="AH12" i="1"/>
  <c r="AI12" i="1" s="1"/>
  <c r="AJ12" i="1" s="1"/>
  <c r="AH13" i="1"/>
  <c r="AI13" i="1" s="1"/>
  <c r="AJ13" i="1" s="1"/>
  <c r="AH14" i="1"/>
  <c r="AI14" i="1" s="1"/>
  <c r="AJ14" i="1" s="1"/>
  <c r="AH15" i="1"/>
  <c r="AI15" i="1" s="1"/>
  <c r="AJ15" i="1" s="1"/>
  <c r="AH16" i="1"/>
  <c r="AI16" i="1" s="1"/>
  <c r="AJ16" i="1" s="1"/>
  <c r="AH17" i="1"/>
  <c r="AI17" i="1" s="1"/>
  <c r="AJ17" i="1" s="1"/>
  <c r="AH18" i="1"/>
  <c r="AI18" i="1" s="1"/>
  <c r="AJ18" i="1" s="1"/>
  <c r="AH19" i="1"/>
  <c r="AI19" i="1" s="1"/>
  <c r="AJ19" i="1" s="1"/>
  <c r="AH20" i="1"/>
  <c r="AI20" i="1" s="1"/>
  <c r="AJ20" i="1" s="1"/>
  <c r="AH21" i="1"/>
  <c r="AI21" i="1" s="1"/>
  <c r="AJ21" i="1" s="1"/>
  <c r="AH22" i="1"/>
  <c r="AI22" i="1" s="1"/>
  <c r="AJ22" i="1" s="1"/>
  <c r="AH23" i="1"/>
  <c r="AI23" i="1" s="1"/>
  <c r="AJ23" i="1" s="1"/>
  <c r="AH24" i="1"/>
  <c r="AI24" i="1" s="1"/>
  <c r="AJ24" i="1" s="1"/>
  <c r="AH25" i="1"/>
  <c r="AI25" i="1" s="1"/>
  <c r="AJ25" i="1" s="1"/>
  <c r="AH26" i="1"/>
  <c r="AI26" i="1" s="1"/>
  <c r="AJ26" i="1" s="1"/>
  <c r="AH27" i="1"/>
  <c r="AI27" i="1" s="1"/>
  <c r="AJ27" i="1" s="1"/>
  <c r="AH28" i="1"/>
  <c r="AI28" i="1" s="1"/>
  <c r="AJ28" i="1" s="1"/>
  <c r="AH29" i="1"/>
  <c r="AI29" i="1" s="1"/>
  <c r="AJ29" i="1" s="1"/>
  <c r="AH30" i="1"/>
  <c r="AI30" i="1" s="1"/>
  <c r="AJ30" i="1" s="1"/>
  <c r="AH31" i="1"/>
  <c r="AI31" i="1" s="1"/>
  <c r="AJ31" i="1" s="1"/>
  <c r="AH32" i="1"/>
  <c r="AI32" i="1" s="1"/>
  <c r="AJ32" i="1" s="1"/>
  <c r="AH33" i="1"/>
  <c r="AI33" i="1" s="1"/>
  <c r="AJ33" i="1" s="1"/>
  <c r="AH34" i="1"/>
  <c r="AI34" i="1" s="1"/>
  <c r="AJ34" i="1" s="1"/>
  <c r="AH35" i="1"/>
  <c r="AI35" i="1" s="1"/>
  <c r="AJ35" i="1" s="1"/>
  <c r="AH36" i="1"/>
  <c r="AI36" i="1" s="1"/>
  <c r="AJ36" i="1" s="1"/>
  <c r="AH37" i="1"/>
  <c r="AI37" i="1" s="1"/>
  <c r="AJ37" i="1" s="1"/>
  <c r="AH38" i="1"/>
  <c r="AI38" i="1" s="1"/>
  <c r="AJ38" i="1" s="1"/>
  <c r="AH39" i="1"/>
  <c r="AI39" i="1" s="1"/>
  <c r="AJ39" i="1" s="1"/>
  <c r="AH40" i="1"/>
  <c r="AI40" i="1" s="1"/>
  <c r="AJ40" i="1" s="1"/>
  <c r="AH41" i="1"/>
  <c r="AI41" i="1" s="1"/>
  <c r="AJ41" i="1" s="1"/>
  <c r="AH42" i="1"/>
  <c r="AI42" i="1" s="1"/>
  <c r="AJ42" i="1" s="1"/>
  <c r="O3" i="1"/>
  <c r="AD3" i="1" s="1"/>
  <c r="O4" i="1"/>
  <c r="AD4" i="1" s="1"/>
  <c r="O5" i="1"/>
  <c r="AD5" i="1" s="1"/>
  <c r="O6" i="1"/>
  <c r="AD6" i="1" s="1"/>
  <c r="O7" i="1"/>
  <c r="AD7" i="1" s="1"/>
  <c r="O8" i="1"/>
  <c r="AD8" i="1" s="1"/>
  <c r="O9" i="1"/>
  <c r="AD9" i="1" s="1"/>
  <c r="O10" i="1"/>
  <c r="AD10" i="1" s="1"/>
  <c r="O11" i="1"/>
  <c r="AD11" i="1" s="1"/>
  <c r="O12" i="1"/>
  <c r="AD12" i="1" s="1"/>
  <c r="O13" i="1"/>
  <c r="AD13" i="1" s="1"/>
  <c r="O14" i="1"/>
  <c r="AD14" i="1" s="1"/>
  <c r="O15" i="1"/>
  <c r="AD15" i="1" s="1"/>
  <c r="O16" i="1"/>
  <c r="AD16" i="1" s="1"/>
  <c r="O17" i="1"/>
  <c r="AD17" i="1" s="1"/>
  <c r="O18" i="1"/>
  <c r="AD18" i="1" s="1"/>
  <c r="O19" i="1"/>
  <c r="AD19" i="1" s="1"/>
  <c r="O20" i="1"/>
  <c r="AD20" i="1" s="1"/>
  <c r="O21" i="1"/>
  <c r="AD21" i="1" s="1"/>
  <c r="O22" i="1"/>
  <c r="AD22" i="1" s="1"/>
  <c r="O23" i="1"/>
  <c r="AD23" i="1" s="1"/>
  <c r="O24" i="1"/>
  <c r="AD24" i="1" s="1"/>
  <c r="O25" i="1"/>
  <c r="AD25" i="1" s="1"/>
  <c r="O26" i="1"/>
  <c r="AD26" i="1" s="1"/>
  <c r="O27" i="1"/>
  <c r="AD27" i="1" s="1"/>
  <c r="O28" i="1"/>
  <c r="AD28" i="1" s="1"/>
  <c r="O29" i="1"/>
  <c r="AD29" i="1" s="1"/>
  <c r="O30" i="1"/>
  <c r="AD30" i="1" s="1"/>
  <c r="O31" i="1"/>
  <c r="AD31" i="1" s="1"/>
  <c r="O32" i="1"/>
  <c r="AD32" i="1" s="1"/>
  <c r="O33" i="1"/>
  <c r="AD33" i="1" s="1"/>
  <c r="O34" i="1"/>
  <c r="AD34" i="1" s="1"/>
  <c r="O35" i="1"/>
  <c r="AD35" i="1" s="1"/>
  <c r="O36" i="1"/>
  <c r="AD36" i="1" s="1"/>
  <c r="O37" i="1"/>
  <c r="AD37" i="1" s="1"/>
  <c r="O38" i="1"/>
  <c r="AD38" i="1" s="1"/>
  <c r="O39" i="1"/>
  <c r="AD39" i="1" s="1"/>
  <c r="O40" i="1"/>
  <c r="AD40" i="1" s="1"/>
  <c r="O41" i="1"/>
  <c r="AD41" i="1" s="1"/>
  <c r="O42" i="1"/>
  <c r="AD42" i="1" s="1"/>
  <c r="AP2" i="1" l="1"/>
  <c r="AQ2" i="1" s="1"/>
  <c r="AR2" i="1" s="1"/>
  <c r="AL2" i="1"/>
  <c r="AM2" i="1" s="1"/>
  <c r="AH2" i="1"/>
  <c r="AI2" i="1" s="1"/>
  <c r="AJ2" i="1" s="1"/>
  <c r="O2" i="1"/>
  <c r="AD2" i="1" s="1"/>
</calcChain>
</file>

<file path=xl/sharedStrings.xml><?xml version="1.0" encoding="utf-8"?>
<sst xmlns="http://schemas.openxmlformats.org/spreadsheetml/2006/main" count="426" uniqueCount="209">
  <si>
    <t>Active Transportation</t>
  </si>
  <si>
    <t>Density</t>
  </si>
  <si>
    <t>Exurban</t>
  </si>
  <si>
    <t>2006 Population</t>
  </si>
  <si>
    <t>Active Core</t>
  </si>
  <si>
    <t>Transit Suburb</t>
  </si>
  <si>
    <t>Auto Suburb</t>
  </si>
  <si>
    <t>Total</t>
  </si>
  <si>
    <t>notes</t>
  </si>
  <si>
    <t>Walk</t>
  </si>
  <si>
    <t>Bike</t>
  </si>
  <si>
    <t>Other</t>
  </si>
  <si>
    <t>CMA data</t>
  </si>
  <si>
    <t>CMA total</t>
  </si>
  <si>
    <t>2006 Private Dwellings: Occupied by Usual Residents</t>
  </si>
  <si>
    <t>2006 Private Dwellings</t>
  </si>
  <si>
    <t>AREA_NAME</t>
  </si>
  <si>
    <t>Land Area, sq km</t>
  </si>
  <si>
    <t>Land Area, sq km: Persons per sq km</t>
  </si>
  <si>
    <t>Land Area, sq km: Dwellings per sq km</t>
  </si>
  <si>
    <t>599320001.00</t>
  </si>
  <si>
    <t>599320002.00</t>
  </si>
  <si>
    <t>599320003.00</t>
  </si>
  <si>
    <t>599320004.00</t>
  </si>
  <si>
    <t>599320005.01</t>
  </si>
  <si>
    <t>599320005.02</t>
  </si>
  <si>
    <t>599320006.00</t>
  </si>
  <si>
    <t>599320007.01</t>
  </si>
  <si>
    <t>599320007.02</t>
  </si>
  <si>
    <t>599320008.01</t>
  </si>
  <si>
    <t>599320008.02</t>
  </si>
  <si>
    <t>599320009.01</t>
  </si>
  <si>
    <t>599320009.02</t>
  </si>
  <si>
    <t>599320010.00</t>
  </si>
  <si>
    <t>599320011.00</t>
  </si>
  <si>
    <t>599320012.00</t>
  </si>
  <si>
    <t>599320013.00</t>
  </si>
  <si>
    <t>599320014.00</t>
  </si>
  <si>
    <t>599320100.00</t>
  </si>
  <si>
    <t>599320101.00</t>
  </si>
  <si>
    <t>599320102.00</t>
  </si>
  <si>
    <t>599320103.00</t>
  </si>
  <si>
    <t>599320104.00</t>
  </si>
  <si>
    <t>599320105.00</t>
  </si>
  <si>
    <t>599320106.01</t>
  </si>
  <si>
    <t>599320106.02</t>
  </si>
  <si>
    <t>599320106.03</t>
  </si>
  <si>
    <t>599320200.00</t>
  </si>
  <si>
    <t>599320201.00</t>
  </si>
  <si>
    <t>599320202.00</t>
  </si>
  <si>
    <t>599320203.00</t>
  </si>
  <si>
    <t>599320204.00</t>
  </si>
  <si>
    <t>599320205.00</t>
  </si>
  <si>
    <t>599320206.00</t>
  </si>
  <si>
    <t>599320207.00</t>
  </si>
  <si>
    <t>Aberdeen</t>
  </si>
  <si>
    <t>Steelhead</t>
  </si>
  <si>
    <t>South Clearbrook</t>
  </si>
  <si>
    <t>Lower Ten Oaks</t>
  </si>
  <si>
    <t>2006
Population</t>
  </si>
  <si>
    <t>2006
Population
(%)</t>
  </si>
  <si>
    <t>2016
Population</t>
  </si>
  <si>
    <t>2016
Population
(%)</t>
  </si>
  <si>
    <t>Population Growth
2006-2016</t>
  </si>
  <si>
    <t>% Population Growth
2006-2016</t>
  </si>
  <si>
    <t>% of Total Population Growth
2006-2016</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</si>
  <si>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</si>
  <si>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</si>
  <si>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</si>
  <si>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</si>
  <si>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</si>
  <si>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</si>
  <si>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</si>
  <si>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</si>
  <si>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</si>
  <si>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</si>
  <si>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</si>
  <si>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</si>
  <si>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</si>
  <si>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</si>
  <si>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Lower Sumas Mountain</t>
  </si>
  <si>
    <t>Airport</t>
  </si>
  <si>
    <t>Hatzic</t>
  </si>
  <si>
    <t>North Poplar</t>
  </si>
  <si>
    <t>University of Fraser Valley</t>
  </si>
  <si>
    <t>Split</t>
  </si>
  <si>
    <t>Industrial yards</t>
  </si>
  <si>
    <t xml:space="preserve">Clearbrook Commercial </t>
  </si>
  <si>
    <t xml:space="preserve">Clearbrook High Density </t>
  </si>
  <si>
    <t>West Clearbrook</t>
  </si>
  <si>
    <t>West Heights &amp; Matsqui Island</t>
  </si>
  <si>
    <t>Mission Northview</t>
  </si>
  <si>
    <t>Westerleigh</t>
  </si>
  <si>
    <t>Townline S</t>
  </si>
  <si>
    <t>Public Transit</t>
  </si>
  <si>
    <t>National Average for CMAs</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</si>
  <si>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</si>
  <si>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</si>
  <si>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</si>
  <si>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</si>
  <si>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</si>
  <si>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*National Floor must be at least 50% higher than the national average for CMAs for active cores, and must exceed 50% of national average for CMAs for transit suburbs (see Notes 2 &amp; 3 in Gordon &amp; Janzen [2013])</t>
  </si>
  <si>
    <t>Neighbourhood</t>
  </si>
  <si>
    <t>&lt;-- Moving Backward</t>
  </si>
  <si>
    <t>Abbotsford-Mission</t>
  </si>
  <si>
    <t>CTUID</t>
  </si>
  <si>
    <t>Pop2016</t>
  </si>
  <si>
    <t>Pop2011</t>
  </si>
  <si>
    <t>TotalDU</t>
  </si>
  <si>
    <t>OccuDU</t>
  </si>
  <si>
    <t>PopDenPerSqKM</t>
  </si>
  <si>
    <t>AreaKM</t>
  </si>
  <si>
    <t>TotalCommuters</t>
  </si>
  <si>
    <t>Drivers</t>
  </si>
  <si>
    <t>Passengers</t>
  </si>
  <si>
    <t>PT</t>
  </si>
  <si>
    <t>2016 CTDataMaker using new 2016 Classifications</t>
  </si>
  <si>
    <t>Unclassified</t>
  </si>
  <si>
    <t>CMA</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</si>
  <si>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</si>
  <si>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</si>
  <si>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</si>
  <si>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</si>
  <si>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</si>
  <si>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</si>
  <si>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</si>
  <si>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</si>
  <si>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</si>
  <si>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</si>
  <si>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</si>
  <si>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</si>
  <si>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</si>
  <si>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</si>
  <si>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</si>
  <si>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</si>
  <si>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This file contains the 2016 and 2006 CMA Census data used for the production of the Canadian Suburbs Project (hyperlink)</t>
  </si>
  <si>
    <t xml:space="preserve">Principal Investigator: David L.A. Gordon </t>
  </si>
  <si>
    <t>Research Team: Chris Willms, Lyra Hindrichs, Kassidee Fior, Emily Goldney, Shuhong Lin, and Ben McCauley</t>
  </si>
  <si>
    <t>Queen's University, School of Urban and Regional Planning, 2018</t>
  </si>
  <si>
    <t xml:space="preserve">Classifications </t>
  </si>
  <si>
    <r>
      <rPr>
        <i/>
        <sz val="10"/>
        <color theme="1"/>
        <rFont val="Calibri"/>
        <family val="2"/>
        <scheme val="minor"/>
      </rPr>
      <t>Exurban</t>
    </r>
    <r>
      <rPr>
        <sz val="10"/>
        <color theme="1"/>
        <rFont val="Calibri"/>
        <family val="2"/>
        <scheme val="minor"/>
      </rPr>
      <t xml:space="preserve"> areas are defined as areas with gross population density less than 150 people per square kilometre.</t>
    </r>
  </si>
  <si>
    <r>
      <rPr>
        <i/>
        <sz val="10"/>
        <color theme="1"/>
        <rFont val="Calibri"/>
        <family val="2"/>
        <scheme val="minor"/>
      </rPr>
      <t>Active Cores</t>
    </r>
    <r>
      <rPr>
        <sz val="10"/>
        <color theme="1"/>
        <rFont val="Calibri"/>
        <family val="2"/>
        <scheme val="minor"/>
      </rPr>
      <t xml:space="preserve"> are defined as CTs with active transit greater than 150% of the metro average for the journey to work and greater than 50% of the national average.*</t>
    </r>
  </si>
  <si>
    <r>
      <rPr>
        <i/>
        <sz val="10"/>
        <color theme="1"/>
        <rFont val="Calibri"/>
        <family val="2"/>
        <scheme val="minor"/>
      </rPr>
      <t>Transit Suburbs</t>
    </r>
    <r>
      <rPr>
        <sz val="10"/>
        <color theme="1"/>
        <rFont val="Calibri"/>
        <family val="2"/>
        <scheme val="minor"/>
      </rPr>
      <t xml:space="preserve"> are defined as CTs with transit use greater than 150% of the metro average for journey to work, active transit less than 150% of the metro average, and transit use at least greater than 50% of the national average.*</t>
    </r>
  </si>
  <si>
    <r>
      <rPr>
        <i/>
        <sz val="10"/>
        <color theme="1"/>
        <rFont val="Calibri"/>
        <family val="2"/>
        <scheme val="minor"/>
      </rPr>
      <t>Auto Suburbs</t>
    </r>
    <r>
      <rPr>
        <sz val="10"/>
        <color theme="1"/>
        <rFont val="Calibri"/>
        <family val="2"/>
        <scheme val="minor"/>
      </rPr>
      <t xml:space="preserve"> are defined as CTs with a gross population density greater than 150 people per square kilometre, transit use less than 150% of the metro average, and active transit less than 150% of the metro average.*</t>
    </r>
  </si>
  <si>
    <t>* Where the metro floor did not exceed the national floor, the national floor was used (based on averages derived from raw data nationally for all CMAs only)</t>
  </si>
  <si>
    <t xml:space="preserve"> </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</si>
  <si>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</si>
  <si>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</si>
  <si>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</si>
  <si>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</si>
  <si>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</si>
  <si>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</si>
  <si>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</si>
  <si>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</si>
  <si>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</si>
  <si>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</si>
  <si>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contains calculations used to determine active transport and public transit classification floors for 2016</t>
  </si>
  <si>
    <t xml:space="preserve">Summary </t>
  </si>
  <si>
    <t>contains 2006 - 2016 changes for population, total dwelling unit, and occupied dwelling unit data</t>
  </si>
  <si>
    <t>Sources</t>
  </si>
  <si>
    <r>
      <t xml:space="preserve">Allen, J., &amp; Taylor, Z. (2018). A new tool for neighbourhood change research: The Canadian longitudinal census tract database, 1971-2016: Canadian longitudinal tract database. </t>
    </r>
    <r>
      <rPr>
        <i/>
        <sz val="10"/>
        <color theme="1"/>
        <rFont val="Calibri"/>
        <family val="2"/>
        <scheme val="minor"/>
      </rPr>
      <t>The Canadian Geographer</t>
    </r>
    <r>
      <rPr>
        <sz val="10"/>
        <color theme="1"/>
        <rFont val="Calibri"/>
        <family val="2"/>
        <scheme val="minor"/>
      </rPr>
      <t>, doi:10.1111/cag.12467</t>
    </r>
  </si>
  <si>
    <r>
      <t xml:space="preserve">Gordon, D., &amp; Janzen, M. (2013). Suburban nation? Estimating the size of Canada’s suburban population. </t>
    </r>
    <r>
      <rPr>
        <i/>
        <sz val="10"/>
        <rFont val="Calibri"/>
        <family val="2"/>
        <scheme val="minor"/>
      </rPr>
      <t>Journal of Architectural and Planning Research, 30</t>
    </r>
    <r>
      <rPr>
        <sz val="10"/>
        <rFont val="Calibri"/>
        <family val="2"/>
        <scheme val="minor"/>
      </rPr>
      <t>(3), 197-220.</t>
    </r>
  </si>
  <si>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</si>
  <si>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</si>
  <si>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</si>
  <si>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</si>
  <si>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</si>
  <si>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</si>
  <si>
    <t>2016
Census Tract ID</t>
  </si>
  <si>
    <t>Auto Drivers</t>
  </si>
  <si>
    <t>Auto Passengers</t>
  </si>
  <si>
    <t>Total Auto Normalized</t>
  </si>
  <si>
    <t>Public Transit
%</t>
  </si>
  <si>
    <t xml:space="preserve">Public Transit
Normalized </t>
  </si>
  <si>
    <t>Walkers</t>
  </si>
  <si>
    <t>Cyclists</t>
  </si>
  <si>
    <t>2006
Census Tract ID</t>
  </si>
  <si>
    <t>2011
Population</t>
  </si>
  <si>
    <t>Population
Growth
2006-16</t>
  </si>
  <si>
    <t>Population
Growth %
2006-16</t>
  </si>
  <si>
    <t>Population Density per square Km
2016</t>
  </si>
  <si>
    <t>2006
Occuped Dwelling Units</t>
  </si>
  <si>
    <t>Occupied DU Growth
2006-16</t>
  </si>
  <si>
    <t>Total DU Growth
2006-16</t>
  </si>
  <si>
    <t>Total DU Growth %
2006-16</t>
  </si>
  <si>
    <t>Occupied DU Growth %
2006-16</t>
  </si>
  <si>
    <t>Occupied DU
Density per hectare
2016</t>
  </si>
  <si>
    <t>Total Commuters
2016</t>
  </si>
  <si>
    <t>Active Transport Total</t>
  </si>
  <si>
    <t>Active Transport
Normalized</t>
  </si>
  <si>
    <t>Active Transport
%</t>
  </si>
  <si>
    <t>Auto
Total</t>
  </si>
  <si>
    <t>Auto
%</t>
  </si>
  <si>
    <t>Public Transit
Total</t>
  </si>
  <si>
    <t>Other Transport Method</t>
  </si>
  <si>
    <t>2006
'T9' model
Classification</t>
  </si>
  <si>
    <t>2016
'T9' model
Classification</t>
  </si>
  <si>
    <t>2006
split CT weight apportioned</t>
  </si>
  <si>
    <t xml:space="preserve">2006
split CT reference
</t>
  </si>
  <si>
    <t xml:space="preserve">2006
split CT population
</t>
  </si>
  <si>
    <t>2006
split CT 
total dwelling units</t>
  </si>
  <si>
    <t>2006
split CT occupied dwelling units</t>
  </si>
  <si>
    <t xml:space="preserve">(secondary)
2006
split CT weight apportioned
</t>
  </si>
  <si>
    <t xml:space="preserve">(secondary)
2006
split CT reference
</t>
  </si>
  <si>
    <t xml:space="preserve">(secondary)
2006
split CT population
</t>
  </si>
  <si>
    <t xml:space="preserve">(secondary)
2006
split CT 
total dwelling units
</t>
  </si>
  <si>
    <t xml:space="preserve">(secondary)
2006
split CT occupied dwelling units
</t>
  </si>
  <si>
    <t>Area (2016)
Square Km</t>
  </si>
  <si>
    <t>Area (2016)
Hectares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</si>
</sst>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_ ;\-#,##0\ "/>
    <numFmt numFmtId="167" formatCode="_-* #,##0.00\ _€_-;\-* #,##0.00\ _€_-;_-* &quot;-&quot;??\ _€_-;_-@_-"/>
  </numFmts>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0"/>
      <name val="MS Sans Serif"/>
    </font>
    <font>
      <b/>
      <sz val="10"/>
      <color theme="1"/>
      <name val="Calibri"/>
      <family val="2"/>
      <scheme val="minor"/>
    </font>
    <font>
      <b/>
      <sz val="10"/>
      <name val="Calibri"/>
      <family val="2"/>
      <scheme val="minor"/>
    </font>
    <font>
      <sz val="10"/>
      <color theme="1"/>
      <name val="Calibri"/>
      <family val="2"/>
      <scheme val="minor"/>
    </font>
    <font>
      <sz val="10"/>
      <name val="MS Sans Serif"/>
    </font>
    <font>
      <sz val="10"/>
      <name val="MS Sans Serif"/>
      <family val="2"/>
    </font>
    <font>
      <vertAlign val="superscript"/>
      <sz val="11"/>
      <color theme="1"/>
      <name val="Calibri"/>
      <family val="2"/>
      <scheme val="minor"/>
    </font>
    <font>
      <sz val="10"/>
      <name val="Calibri"/>
      <family val="2"/>
      <scheme val="minor"/>
    </font>
    <font>
      <sz val="10"/>
      <color rgb="FF006100"/>
      <name val="Calibri"/>
      <family val="2"/>
      <scheme val="minor"/>
    </font>
    <font>
      <sz val="8"/>
      <color theme="1"/>
      <name val="Calibri"/>
      <family val="2"/>
      <scheme val="minor"/>
    </font>
    <font>
      <u/>
      <sz val="11"/>
      <color theme="10"/>
      <name val="Calibri"/>
      <family val="2"/>
      <scheme val="minor"/>
    </font>
    <font>
      <b/>
      <sz val="10"/>
      <color theme="0"/>
      <name val="Calibri"/>
      <family val="2"/>
      <scheme val="minor"/>
    </font>
    <font>
      <i/>
      <sz val="10"/>
      <color theme="1"/>
      <name val="Calibri"/>
      <family val="2"/>
      <scheme val="minor"/>
    </font>
    <font>
      <sz val="10"/>
      <color theme="1"/>
      <name val="Times New Roman"/>
      <family val="1"/>
    </font>
    <font>
      <i/>
      <sz val="10"/>
      <name val="Calibri"/>
      <family val="2"/>
      <scheme val="minor"/>
    </font>
    <font>
      <sz val="11"/>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rgb="FFFFFFBE"/>
        <bgColor indexed="64"/>
      </patternFill>
    </fill>
    <fill>
      <patternFill patternType="solid">
        <fgColor rgb="FFE6E600"/>
        <bgColor indexed="64"/>
      </patternFill>
    </fill>
    <fill>
      <patternFill patternType="solid">
        <fgColor rgb="FFA8A800"/>
        <bgColor indexed="64"/>
      </patternFill>
    </fill>
    <fill>
      <patternFill patternType="solid">
        <fgColor theme="0" tint="-0.249977111117893"/>
        <bgColor indexed="64"/>
      </patternFill>
    </fill>
    <fill>
      <patternFill patternType="solid">
        <fgColor rgb="FFC8F0C8"/>
        <bgColor indexed="64"/>
      </patternFill>
    </fill>
    <fill>
      <patternFill patternType="solid">
        <fgColor theme="0" tint="-0.14999847407452621"/>
        <bgColor indexed="64"/>
      </patternFill>
    </fill>
    <fill>
      <patternFill patternType="solid">
        <fgColor theme="5" tint="0.39997558519241921"/>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thin">
        <color auto="1"/>
      </top>
      <bottom/>
      <diagonal/>
    </border>
    <border>
      <left style="thin">
        <color indexed="64"/>
      </left>
      <right style="medium">
        <color indexed="64"/>
      </right>
      <top style="thin">
        <color auto="1"/>
      </top>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style="thick">
        <color auto="1"/>
      </top>
      <bottom style="thick">
        <color auto="1"/>
      </bottom>
      <diagonal/>
    </border>
    <border>
      <left style="thin">
        <color auto="1"/>
      </left>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style="thin">
        <color auto="1"/>
      </left>
      <right style="thick">
        <color auto="1"/>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thin">
        <color indexed="64"/>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s>
  <cellStyleXfs count="48">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xf numFmtId="167" fontId="24" fillId="0" borderId="0" applyFont="0" applyFill="0" applyBorder="0" applyAlignment="0" applyProtection="0"/>
    <xf numFmtId="9" fontId="24" fillId="0" borderId="0" applyFont="0" applyFill="0" applyBorder="0" applyAlignment="0" applyProtection="0"/>
    <xf numFmtId="43" fontId="1" fillId="0" borderId="0" applyFont="0" applyFill="0" applyBorder="0" applyAlignment="0" applyProtection="0"/>
    <xf numFmtId="0" fontId="29" fillId="0" borderId="0" applyNumberFormat="0" applyFill="0" applyBorder="0" applyAlignment="0" applyProtection="0"/>
  </cellStyleXfs>
  <cellXfs count="262">
    <xf numFmtId="0" fontId="0" fillId="0" borderId="0" xfId="0"/>
    <xf numFmtId="0" fontId="0" fillId="0" borderId="0" xfId="0" applyFill="1"/>
    <xf numFmtId="0" fontId="0" fillId="0" borderId="0" xfId="0" applyFill="1" applyBorder="1"/>
    <xf numFmtId="0" fontId="0" fillId="0" borderId="0" xfId="0" applyFill="1" applyBorder="1" applyAlignment="1">
      <alignment horizontal="center"/>
    </xf>
    <xf numFmtId="0" fontId="20" fillId="0" borderId="24" xfId="0" applyFont="1" applyFill="1" applyBorder="1" applyAlignment="1">
      <alignment horizontal="center" vertical="center" wrapText="1"/>
    </xf>
    <xf numFmtId="0" fontId="20" fillId="0" borderId="25" xfId="0" applyFont="1" applyFill="1" applyBorder="1" applyAlignment="1">
      <alignment horizontal="center" vertical="center" wrapText="1"/>
    </xf>
    <xf numFmtId="3" fontId="20" fillId="0" borderId="26" xfId="0" applyNumberFormat="1" applyFont="1" applyFill="1" applyBorder="1" applyAlignment="1">
      <alignment horizontal="center" vertical="center" wrapText="1"/>
    </xf>
    <xf numFmtId="4" fontId="20" fillId="0" borderId="25" xfId="0" applyNumberFormat="1" applyFont="1" applyFill="1" applyBorder="1" applyAlignment="1">
      <alignment horizontal="center" vertical="center" wrapText="1"/>
    </xf>
    <xf numFmtId="3" fontId="21" fillId="0" borderId="27" xfId="0" applyNumberFormat="1"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26" xfId="0" applyFont="1" applyFill="1" applyBorder="1" applyAlignment="1">
      <alignment horizontal="center" vertical="center" wrapText="1"/>
    </xf>
    <xf numFmtId="3" fontId="20" fillId="0" borderId="30" xfId="0" applyNumberFormat="1" applyFont="1" applyFill="1" applyBorder="1" applyAlignment="1">
      <alignment horizontal="center" vertical="center" wrapText="1"/>
    </xf>
    <xf numFmtId="0" fontId="20" fillId="0" borderId="29" xfId="0" applyFont="1" applyFill="1" applyBorder="1" applyAlignment="1">
      <alignment horizontal="center" vertical="center" wrapText="1"/>
    </xf>
    <xf numFmtId="3" fontId="20" fillId="0" borderId="28" xfId="0" applyNumberFormat="1" applyFont="1" applyFill="1" applyBorder="1" applyAlignment="1">
      <alignment horizontal="center" vertical="center" wrapText="1"/>
    </xf>
    <xf numFmtId="0" fontId="22" fillId="0" borderId="0" xfId="0" applyFont="1"/>
    <xf numFmtId="0" fontId="0" fillId="37" borderId="17" xfId="0" applyFill="1" applyBorder="1"/>
    <xf numFmtId="0" fontId="18" fillId="0" borderId="46" xfId="0" applyFont="1" applyBorder="1" applyAlignment="1">
      <alignment horizontal="center" vertical="center"/>
    </xf>
    <xf numFmtId="0" fontId="0" fillId="37" borderId="13" xfId="0" applyFill="1" applyBorder="1"/>
    <xf numFmtId="0" fontId="16" fillId="0" borderId="49"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50" xfId="0" applyFont="1" applyFill="1" applyBorder="1" applyAlignment="1">
      <alignment horizontal="center" vertical="center" wrapText="1"/>
    </xf>
    <xf numFmtId="0" fontId="16" fillId="0" borderId="0" xfId="0" applyFont="1" applyFill="1" applyBorder="1" applyAlignment="1">
      <alignment horizontal="center"/>
    </xf>
    <xf numFmtId="0" fontId="16" fillId="0" borderId="17" xfId="0" applyFont="1" applyBorder="1"/>
    <xf numFmtId="0" fontId="0" fillId="37" borderId="46" xfId="0" applyFill="1" applyBorder="1" applyAlignment="1">
      <alignment horizontal="center"/>
    </xf>
    <xf numFmtId="10" fontId="0" fillId="0" borderId="19" xfId="0" applyNumberFormat="1" applyFill="1" applyBorder="1" applyAlignment="1">
      <alignment horizontal="center"/>
    </xf>
    <xf numFmtId="10" fontId="0" fillId="0" borderId="18" xfId="1" applyNumberFormat="1" applyFont="1" applyFill="1" applyBorder="1" applyAlignment="1">
      <alignment horizontal="center"/>
    </xf>
    <xf numFmtId="10" fontId="0" fillId="0" borderId="47" xfId="0" applyNumberFormat="1" applyFill="1" applyBorder="1" applyAlignment="1">
      <alignment horizontal="center"/>
    </xf>
    <xf numFmtId="10" fontId="0" fillId="0" borderId="48" xfId="1" applyNumberFormat="1" applyFont="1" applyFill="1" applyBorder="1" applyAlignment="1">
      <alignment horizontal="center"/>
    </xf>
    <xf numFmtId="0" fontId="16" fillId="0" borderId="12" xfId="0" applyFont="1" applyBorder="1"/>
    <xf numFmtId="0" fontId="0" fillId="0" borderId="51" xfId="0" applyFill="1" applyBorder="1" applyAlignment="1">
      <alignment horizontal="center"/>
    </xf>
    <xf numFmtId="10" fontId="0" fillId="37" borderId="10" xfId="0" applyNumberFormat="1" applyFill="1" applyBorder="1" applyAlignment="1">
      <alignment horizontal="center"/>
    </xf>
    <xf numFmtId="10" fontId="0" fillId="37" borderId="11" xfId="1" applyNumberFormat="1" applyFont="1" applyFill="1" applyBorder="1" applyAlignment="1">
      <alignment horizontal="center"/>
    </xf>
    <xf numFmtId="10" fontId="0" fillId="37" borderId="0" xfId="0" applyNumberFormat="1" applyFill="1" applyBorder="1" applyAlignment="1">
      <alignment horizontal="center"/>
    </xf>
    <xf numFmtId="10" fontId="0" fillId="37" borderId="52" xfId="1" applyNumberFormat="1" applyFont="1" applyFill="1" applyBorder="1" applyAlignment="1">
      <alignment horizontal="center"/>
    </xf>
    <xf numFmtId="10" fontId="0" fillId="0" borderId="0" xfId="0" applyNumberFormat="1" applyFill="1" applyBorder="1" applyAlignment="1">
      <alignment horizontal="center"/>
    </xf>
    <xf numFmtId="0" fontId="0" fillId="37" borderId="51"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7" borderId="0" xfId="0" applyFill="1" applyBorder="1" applyAlignment="1">
      <alignment horizontal="center"/>
    </xf>
    <xf numFmtId="0" fontId="0" fillId="37" borderId="52" xfId="0" applyFill="1" applyBorder="1" applyAlignment="1">
      <alignment horizontal="center"/>
    </xf>
    <xf numFmtId="10" fontId="0" fillId="0" borderId="0" xfId="1" applyNumberFormat="1" applyFont="1" applyFill="1" applyBorder="1" applyAlignment="1">
      <alignment horizontal="center"/>
    </xf>
    <xf numFmtId="0" fontId="16" fillId="0" borderId="13" xfId="0" applyFont="1" applyBorder="1"/>
    <xf numFmtId="0" fontId="0" fillId="37" borderId="49" xfId="0" applyFill="1" applyBorder="1" applyAlignment="1">
      <alignment horizontal="center"/>
    </xf>
    <xf numFmtId="0" fontId="0" fillId="37" borderId="21" xfId="0" applyFill="1" applyBorder="1" applyAlignment="1">
      <alignment horizontal="center"/>
    </xf>
    <xf numFmtId="0" fontId="0" fillId="37" borderId="20" xfId="0" applyFill="1" applyBorder="1" applyAlignment="1">
      <alignment horizontal="center"/>
    </xf>
    <xf numFmtId="10" fontId="18" fillId="0" borderId="31" xfId="1" applyNumberFormat="1" applyFont="1" applyFill="1" applyBorder="1" applyAlignment="1">
      <alignment horizontal="center"/>
    </xf>
    <xf numFmtId="10" fontId="18" fillId="0" borderId="50" xfId="1" applyNumberFormat="1" applyFont="1" applyFill="1" applyBorder="1" applyAlignment="1">
      <alignment horizontal="center"/>
    </xf>
    <xf numFmtId="1" fontId="20" fillId="0" borderId="26" xfId="0" applyNumberFormat="1" applyFont="1" applyFill="1" applyBorder="1" applyAlignment="1">
      <alignment horizontal="center" vertical="center" wrapText="1"/>
    </xf>
    <xf numFmtId="0" fontId="20" fillId="0" borderId="26" xfId="0" applyFont="1" applyFill="1" applyBorder="1" applyAlignment="1">
      <alignment vertical="center" wrapText="1"/>
    </xf>
    <xf numFmtId="0" fontId="22" fillId="0" borderId="0" xfId="0" applyFont="1" applyAlignment="1">
      <alignment wrapText="1"/>
    </xf>
    <xf numFmtId="2" fontId="22" fillId="0" borderId="0" xfId="0" applyNumberFormat="1" applyFont="1" applyFill="1" applyAlignment="1">
      <alignment horizontal="center"/>
    </xf>
    <xf numFmtId="2" fontId="22" fillId="0" borderId="0" xfId="0" applyNumberFormat="1" applyFont="1" applyFill="1" applyBorder="1" applyAlignment="1">
      <alignment horizontal="center"/>
    </xf>
    <xf numFmtId="3" fontId="22" fillId="0" borderId="0" xfId="0" applyNumberFormat="1" applyFont="1" applyFill="1" applyBorder="1" applyAlignment="1">
      <alignment horizontal="center"/>
    </xf>
    <xf numFmtId="4" fontId="22" fillId="0" borderId="16" xfId="0" applyNumberFormat="1" applyFont="1" applyFill="1" applyBorder="1" applyAlignment="1">
      <alignment horizontal="center"/>
    </xf>
    <xf numFmtId="3" fontId="26" fillId="0" borderId="15" xfId="7" applyNumberFormat="1" applyFont="1" applyFill="1" applyBorder="1" applyAlignment="1">
      <alignment horizontal="center"/>
    </xf>
    <xf numFmtId="3" fontId="22" fillId="0" borderId="0" xfId="0" applyNumberFormat="1" applyFont="1" applyFill="1" applyAlignment="1">
      <alignment horizontal="center"/>
    </xf>
    <xf numFmtId="3" fontId="22" fillId="0" borderId="0" xfId="0" quotePrefix="1" applyNumberFormat="1" applyFont="1" applyFill="1" applyAlignment="1">
      <alignment horizontal="center"/>
    </xf>
    <xf numFmtId="3" fontId="26" fillId="0" borderId="0" xfId="7" applyNumberFormat="1" applyFont="1" applyFill="1" applyBorder="1" applyAlignment="1">
      <alignment horizontal="center"/>
    </xf>
    <xf numFmtId="165" fontId="26" fillId="0" borderId="0" xfId="7" applyNumberFormat="1" applyFont="1" applyFill="1" applyBorder="1" applyAlignment="1">
      <alignment horizontal="center"/>
    </xf>
    <xf numFmtId="3" fontId="22" fillId="0" borderId="16" xfId="0" applyNumberFormat="1" applyFont="1" applyFill="1" applyBorder="1" applyAlignment="1">
      <alignment horizontal="center"/>
    </xf>
    <xf numFmtId="3" fontId="22" fillId="0" borderId="0" xfId="0" quotePrefix="1" applyNumberFormat="1" applyFont="1" applyFill="1" applyBorder="1" applyAlignment="1">
      <alignment horizontal="center"/>
    </xf>
    <xf numFmtId="3" fontId="26" fillId="0" borderId="0" xfId="7" quotePrefix="1" applyNumberFormat="1" applyFont="1" applyFill="1" applyBorder="1" applyAlignment="1">
      <alignment horizontal="center"/>
    </xf>
    <xf numFmtId="164" fontId="26" fillId="0" borderId="53" xfId="7" applyNumberFormat="1" applyFont="1" applyFill="1" applyBorder="1" applyAlignment="1">
      <alignment horizontal="center"/>
    </xf>
    <xf numFmtId="3" fontId="22" fillId="0" borderId="10" xfId="0" applyNumberFormat="1" applyFont="1" applyFill="1" applyBorder="1" applyAlignment="1">
      <alignment horizontal="center"/>
    </xf>
    <xf numFmtId="165" fontId="26" fillId="0" borderId="0" xfId="1" applyNumberFormat="1" applyFont="1" applyFill="1" applyBorder="1" applyAlignment="1">
      <alignment horizontal="center"/>
    </xf>
    <xf numFmtId="2" fontId="26" fillId="0" borderId="11" xfId="7" applyNumberFormat="1" applyFont="1" applyFill="1" applyBorder="1" applyAlignment="1">
      <alignment horizontal="center"/>
    </xf>
    <xf numFmtId="0" fontId="22" fillId="0" borderId="14" xfId="0" applyFont="1" applyFill="1" applyBorder="1" applyAlignment="1">
      <alignment horizontal="center"/>
    </xf>
    <xf numFmtId="0" fontId="22" fillId="0" borderId="0" xfId="0" applyFont="1" applyFill="1"/>
    <xf numFmtId="0" fontId="22" fillId="0" borderId="14" xfId="0" applyFont="1" applyFill="1" applyBorder="1"/>
    <xf numFmtId="0" fontId="27" fillId="0" borderId="0" xfId="7" applyFont="1" applyFill="1"/>
    <xf numFmtId="2" fontId="22" fillId="34" borderId="0" xfId="0" applyNumberFormat="1" applyFont="1" applyFill="1" applyAlignment="1">
      <alignment horizontal="center"/>
    </xf>
    <xf numFmtId="3" fontId="22" fillId="34" borderId="0" xfId="0" applyNumberFormat="1" applyFont="1" applyFill="1" applyBorder="1" applyAlignment="1">
      <alignment horizontal="center"/>
    </xf>
    <xf numFmtId="4" fontId="22" fillId="34" borderId="16" xfId="0" applyNumberFormat="1" applyFont="1" applyFill="1" applyBorder="1" applyAlignment="1">
      <alignment horizontal="center"/>
    </xf>
    <xf numFmtId="3" fontId="26" fillId="34" borderId="15" xfId="7" applyNumberFormat="1" applyFont="1" applyFill="1" applyBorder="1" applyAlignment="1">
      <alignment horizontal="center"/>
    </xf>
    <xf numFmtId="3" fontId="22" fillId="34" borderId="0" xfId="0" applyNumberFormat="1" applyFont="1" applyFill="1" applyAlignment="1">
      <alignment horizontal="center"/>
    </xf>
    <xf numFmtId="3" fontId="22" fillId="34" borderId="0" xfId="0" quotePrefix="1" applyNumberFormat="1" applyFont="1" applyFill="1" applyAlignment="1">
      <alignment horizontal="center"/>
    </xf>
    <xf numFmtId="3" fontId="26" fillId="34" borderId="0" xfId="7" applyNumberFormat="1" applyFont="1" applyFill="1" applyBorder="1" applyAlignment="1">
      <alignment horizontal="center"/>
    </xf>
    <xf numFmtId="165" fontId="26" fillId="34" borderId="0" xfId="7" applyNumberFormat="1" applyFont="1" applyFill="1" applyBorder="1" applyAlignment="1">
      <alignment horizontal="center"/>
    </xf>
    <xf numFmtId="3" fontId="22" fillId="34" borderId="16" xfId="0" applyNumberFormat="1" applyFont="1" applyFill="1" applyBorder="1" applyAlignment="1">
      <alignment horizontal="center"/>
    </xf>
    <xf numFmtId="3" fontId="22" fillId="34" borderId="0" xfId="0" quotePrefix="1" applyNumberFormat="1" applyFont="1" applyFill="1" applyBorder="1" applyAlignment="1">
      <alignment horizontal="center"/>
    </xf>
    <xf numFmtId="3" fontId="26" fillId="34" borderId="0" xfId="7" quotePrefix="1" applyNumberFormat="1" applyFont="1" applyFill="1" applyBorder="1" applyAlignment="1">
      <alignment horizontal="center"/>
    </xf>
    <xf numFmtId="164" fontId="26" fillId="34" borderId="53" xfId="7" applyNumberFormat="1" applyFont="1" applyFill="1" applyBorder="1" applyAlignment="1">
      <alignment horizontal="center"/>
    </xf>
    <xf numFmtId="3" fontId="22" fillId="34" borderId="10" xfId="0" applyNumberFormat="1" applyFont="1" applyFill="1" applyBorder="1" applyAlignment="1">
      <alignment horizontal="center"/>
    </xf>
    <xf numFmtId="165" fontId="26" fillId="34" borderId="0" xfId="1" applyNumberFormat="1" applyFont="1" applyFill="1" applyBorder="1" applyAlignment="1">
      <alignment horizontal="center"/>
    </xf>
    <xf numFmtId="2" fontId="26" fillId="34" borderId="11" xfId="7" applyNumberFormat="1" applyFont="1" applyFill="1" applyBorder="1" applyAlignment="1">
      <alignment horizontal="center"/>
    </xf>
    <xf numFmtId="0" fontId="22" fillId="34" borderId="14" xfId="0" applyFont="1" applyFill="1" applyBorder="1" applyAlignment="1">
      <alignment horizontal="center"/>
    </xf>
    <xf numFmtId="0" fontId="22" fillId="34" borderId="0" xfId="0" applyFont="1" applyFill="1" applyBorder="1" applyAlignment="1">
      <alignment horizontal="center"/>
    </xf>
    <xf numFmtId="0" fontId="22" fillId="0" borderId="0" xfId="0" applyFont="1" applyFill="1" applyBorder="1" applyAlignment="1">
      <alignment horizontal="center"/>
    </xf>
    <xf numFmtId="3" fontId="20" fillId="0" borderId="16" xfId="0" applyNumberFormat="1" applyFont="1" applyFill="1" applyBorder="1" applyAlignment="1">
      <alignment horizontal="center"/>
    </xf>
    <xf numFmtId="3" fontId="20" fillId="0" borderId="0" xfId="0" applyNumberFormat="1" applyFont="1" applyFill="1" applyAlignment="1">
      <alignment horizontal="center"/>
    </xf>
    <xf numFmtId="2" fontId="26" fillId="0" borderId="11" xfId="1" applyNumberFormat="1" applyFont="1" applyFill="1" applyBorder="1" applyAlignment="1">
      <alignment horizontal="center"/>
    </xf>
    <xf numFmtId="0" fontId="26" fillId="0" borderId="53" xfId="0" applyFont="1" applyFill="1" applyBorder="1"/>
    <xf numFmtId="165" fontId="22" fillId="0" borderId="0" xfId="1" applyNumberFormat="1" applyFont="1" applyFill="1" applyBorder="1" applyAlignment="1">
      <alignment horizontal="center"/>
    </xf>
    <xf numFmtId="10" fontId="22" fillId="0" borderId="11" xfId="0" applyNumberFormat="1" applyFont="1" applyFill="1" applyBorder="1" applyAlignment="1">
      <alignment horizontal="center"/>
    </xf>
    <xf numFmtId="3" fontId="26" fillId="0" borderId="15" xfId="0" applyNumberFormat="1" applyFont="1" applyFill="1" applyBorder="1" applyAlignment="1">
      <alignment horizontal="center"/>
    </xf>
    <xf numFmtId="165" fontId="26" fillId="0" borderId="14" xfId="7" applyNumberFormat="1" applyFont="1" applyFill="1" applyBorder="1"/>
    <xf numFmtId="0" fontId="26" fillId="0" borderId="0" xfId="7" applyFont="1" applyFill="1"/>
    <xf numFmtId="3" fontId="19" fillId="0" borderId="0" xfId="0" quotePrefix="1" applyNumberFormat="1" applyFont="1" applyFill="1" applyBorder="1" applyAlignment="1">
      <alignment horizontal="center"/>
    </xf>
    <xf numFmtId="0" fontId="22" fillId="0" borderId="11" xfId="0" applyFont="1" applyFill="1" applyBorder="1" applyAlignment="1">
      <alignment horizontal="center"/>
    </xf>
    <xf numFmtId="0" fontId="26" fillId="38" borderId="14" xfId="7" applyFont="1" applyFill="1" applyBorder="1" applyAlignment="1">
      <alignment horizontal="center"/>
    </xf>
    <xf numFmtId="2" fontId="26" fillId="38" borderId="0" xfId="7" applyNumberFormat="1" applyFont="1" applyFill="1" applyAlignment="1">
      <alignment horizontal="center"/>
    </xf>
    <xf numFmtId="4" fontId="26" fillId="38" borderId="16" xfId="7" applyNumberFormat="1" applyFont="1" applyFill="1" applyBorder="1" applyAlignment="1">
      <alignment horizontal="center"/>
    </xf>
    <xf numFmtId="3" fontId="26" fillId="38" borderId="0" xfId="7" applyNumberFormat="1" applyFont="1" applyFill="1" applyAlignment="1">
      <alignment horizontal="center"/>
    </xf>
    <xf numFmtId="3" fontId="26" fillId="38" borderId="0" xfId="7" quotePrefix="1" applyNumberFormat="1" applyFont="1" applyFill="1" applyAlignment="1">
      <alignment horizontal="center"/>
    </xf>
    <xf numFmtId="165" fontId="26" fillId="38" borderId="0" xfId="7" applyNumberFormat="1" applyFont="1" applyFill="1" applyBorder="1" applyAlignment="1">
      <alignment horizontal="center"/>
    </xf>
    <xf numFmtId="3" fontId="26" fillId="38" borderId="16" xfId="7" applyNumberFormat="1" applyFont="1" applyFill="1" applyBorder="1" applyAlignment="1">
      <alignment horizontal="center"/>
    </xf>
    <xf numFmtId="3" fontId="26" fillId="38" borderId="0" xfId="7" quotePrefix="1" applyNumberFormat="1" applyFont="1" applyFill="1" applyBorder="1" applyAlignment="1">
      <alignment horizontal="center"/>
    </xf>
    <xf numFmtId="164" fontId="26" fillId="38" borderId="53" xfId="7" applyNumberFormat="1" applyFont="1" applyFill="1" applyBorder="1" applyAlignment="1">
      <alignment horizontal="center"/>
    </xf>
    <xf numFmtId="3" fontId="26" fillId="38" borderId="10" xfId="7" applyNumberFormat="1" applyFont="1" applyFill="1" applyBorder="1" applyAlignment="1">
      <alignment horizontal="center"/>
    </xf>
    <xf numFmtId="0" fontId="26" fillId="38" borderId="0" xfId="7" applyFont="1" applyFill="1" applyBorder="1" applyAlignment="1">
      <alignment horizontal="center"/>
    </xf>
    <xf numFmtId="165" fontId="26" fillId="0" borderId="0" xfId="1" quotePrefix="1" applyNumberFormat="1" applyFont="1" applyFill="1" applyBorder="1" applyAlignment="1">
      <alignment horizontal="center"/>
    </xf>
    <xf numFmtId="0" fontId="0" fillId="0" borderId="0" xfId="0"/>
    <xf numFmtId="0" fontId="22" fillId="0" borderId="14" xfId="0" applyFont="1" applyFill="1" applyBorder="1"/>
    <xf numFmtId="2" fontId="22" fillId="0" borderId="0" xfId="0" applyNumberFormat="1" applyFont="1" applyFill="1" applyBorder="1" applyAlignment="1">
      <alignment horizontal="center"/>
    </xf>
    <xf numFmtId="3" fontId="26" fillId="0" borderId="15" xfId="7" applyNumberFormat="1" applyFont="1" applyFill="1" applyBorder="1" applyAlignment="1">
      <alignment horizontal="center"/>
    </xf>
    <xf numFmtId="3" fontId="22" fillId="0" borderId="0" xfId="0" applyNumberFormat="1" applyFont="1" applyFill="1" applyBorder="1" applyAlignment="1">
      <alignment horizontal="center"/>
    </xf>
    <xf numFmtId="3" fontId="22" fillId="0" borderId="0" xfId="0" quotePrefix="1" applyNumberFormat="1" applyFont="1" applyFill="1" applyBorder="1" applyAlignment="1">
      <alignment horizontal="center"/>
    </xf>
    <xf numFmtId="3" fontId="26" fillId="0" borderId="0" xfId="7" applyNumberFormat="1" applyFont="1" applyFill="1" applyBorder="1" applyAlignment="1">
      <alignment horizontal="center"/>
    </xf>
    <xf numFmtId="2" fontId="26" fillId="0" borderId="11" xfId="7" applyNumberFormat="1" applyFont="1" applyFill="1" applyBorder="1" applyAlignment="1">
      <alignment horizontal="center"/>
    </xf>
    <xf numFmtId="0" fontId="22" fillId="0" borderId="14" xfId="0" applyFont="1" applyFill="1" applyBorder="1" applyAlignment="1">
      <alignment horizontal="center"/>
    </xf>
    <xf numFmtId="0" fontId="22" fillId="0" borderId="0" xfId="0" applyFont="1" applyFill="1" applyAlignment="1">
      <alignment horizontal="center"/>
    </xf>
    <xf numFmtId="0" fontId="22" fillId="0" borderId="0" xfId="0" applyFont="1"/>
    <xf numFmtId="0" fontId="22" fillId="0" borderId="0" xfId="0" applyFont="1" applyAlignment="1">
      <alignment horizontal="center"/>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2" fillId="0" borderId="0" xfId="0" applyFont="1" applyAlignment="1">
      <alignment vertical="center" wrapText="1"/>
    </xf>
    <xf numFmtId="0" fontId="22" fillId="36" borderId="36" xfId="0" applyFont="1" applyFill="1" applyBorder="1"/>
    <xf numFmtId="166" fontId="22" fillId="36" borderId="37" xfId="46" applyNumberFormat="1" applyFont="1" applyFill="1" applyBorder="1" applyAlignment="1">
      <alignment horizontal="center"/>
    </xf>
    <xf numFmtId="165" fontId="22" fillId="36" borderId="38" xfId="0" applyNumberFormat="1" applyFont="1" applyFill="1" applyBorder="1" applyAlignment="1">
      <alignment horizontal="center"/>
    </xf>
    <xf numFmtId="165" fontId="22" fillId="36" borderId="38" xfId="1" applyNumberFormat="1" applyFont="1" applyFill="1" applyBorder="1" applyAlignment="1">
      <alignment horizontal="center"/>
    </xf>
    <xf numFmtId="166" fontId="22" fillId="36" borderId="37" xfId="0" applyNumberFormat="1" applyFont="1" applyFill="1" applyBorder="1" applyAlignment="1">
      <alignment horizontal="center"/>
    </xf>
    <xf numFmtId="165" fontId="22" fillId="36" borderId="39" xfId="1" applyNumberFormat="1" applyFont="1" applyFill="1" applyBorder="1" applyAlignment="1">
      <alignment horizontal="center"/>
    </xf>
    <xf numFmtId="0" fontId="22" fillId="35" borderId="40" xfId="0" applyFont="1" applyFill="1" applyBorder="1"/>
    <xf numFmtId="166" fontId="22" fillId="35" borderId="41" xfId="46" applyNumberFormat="1" applyFont="1" applyFill="1" applyBorder="1" applyAlignment="1">
      <alignment horizontal="center"/>
    </xf>
    <xf numFmtId="165" fontId="22" fillId="35" borderId="42" xfId="0" applyNumberFormat="1" applyFont="1" applyFill="1" applyBorder="1" applyAlignment="1">
      <alignment horizontal="center"/>
    </xf>
    <xf numFmtId="165" fontId="22" fillId="35" borderId="42" xfId="1" applyNumberFormat="1" applyFont="1" applyFill="1" applyBorder="1" applyAlignment="1">
      <alignment horizontal="center"/>
    </xf>
    <xf numFmtId="166" fontId="22" fillId="35" borderId="41" xfId="0" applyNumberFormat="1" applyFont="1" applyFill="1" applyBorder="1" applyAlignment="1">
      <alignment horizontal="center"/>
    </xf>
    <xf numFmtId="165" fontId="22" fillId="35" borderId="43" xfId="1" applyNumberFormat="1" applyFont="1" applyFill="1" applyBorder="1" applyAlignment="1">
      <alignment horizontal="center"/>
    </xf>
    <xf numFmtId="0" fontId="22" fillId="34" borderId="40" xfId="0" applyFont="1" applyFill="1" applyBorder="1"/>
    <xf numFmtId="166" fontId="22" fillId="34" borderId="41" xfId="46" applyNumberFormat="1" applyFont="1" applyFill="1" applyBorder="1" applyAlignment="1">
      <alignment horizontal="center"/>
    </xf>
    <xf numFmtId="165" fontId="22" fillId="34" borderId="42" xfId="0" applyNumberFormat="1" applyFont="1" applyFill="1" applyBorder="1" applyAlignment="1">
      <alignment horizontal="center"/>
    </xf>
    <xf numFmtId="165" fontId="22" fillId="34" borderId="42" xfId="1" applyNumberFormat="1" applyFont="1" applyFill="1" applyBorder="1" applyAlignment="1">
      <alignment horizontal="center"/>
    </xf>
    <xf numFmtId="166" fontId="22" fillId="34" borderId="41" xfId="0" applyNumberFormat="1" applyFont="1" applyFill="1" applyBorder="1" applyAlignment="1">
      <alignment horizontal="center"/>
    </xf>
    <xf numFmtId="165" fontId="22" fillId="34" borderId="43" xfId="1" applyNumberFormat="1" applyFont="1" applyFill="1" applyBorder="1" applyAlignment="1">
      <alignment horizontal="center"/>
    </xf>
    <xf numFmtId="0" fontId="22" fillId="0" borderId="22" xfId="0" applyFont="1" applyBorder="1"/>
    <xf numFmtId="166" fontId="22" fillId="0" borderId="44" xfId="46" applyNumberFormat="1" applyFont="1" applyBorder="1" applyAlignment="1">
      <alignment horizontal="center"/>
    </xf>
    <xf numFmtId="165" fontId="22" fillId="0" borderId="23" xfId="0" applyNumberFormat="1" applyFont="1" applyBorder="1" applyAlignment="1">
      <alignment horizontal="center"/>
    </xf>
    <xf numFmtId="165" fontId="22" fillId="0" borderId="23" xfId="1" applyNumberFormat="1" applyFont="1" applyBorder="1" applyAlignment="1">
      <alignment horizontal="center"/>
    </xf>
    <xf numFmtId="166" fontId="22" fillId="0" borderId="44" xfId="0" applyNumberFormat="1" applyFont="1" applyBorder="1" applyAlignment="1">
      <alignment horizontal="center"/>
    </xf>
    <xf numFmtId="165" fontId="22" fillId="0" borderId="45" xfId="1" applyNumberFormat="1" applyFont="1" applyBorder="1" applyAlignment="1">
      <alignment horizontal="center"/>
    </xf>
    <xf numFmtId="0" fontId="20" fillId="0" borderId="32" xfId="0" applyFont="1" applyBorder="1"/>
    <xf numFmtId="166" fontId="20" fillId="0" borderId="33" xfId="46" applyNumberFormat="1" applyFont="1" applyBorder="1" applyAlignment="1">
      <alignment horizontal="center"/>
    </xf>
    <xf numFmtId="10" fontId="22" fillId="0" borderId="34" xfId="0" applyNumberFormat="1" applyFont="1" applyBorder="1" applyAlignment="1">
      <alignment horizontal="center"/>
    </xf>
    <xf numFmtId="0" fontId="20" fillId="0" borderId="34" xfId="0" applyFont="1" applyBorder="1" applyAlignment="1">
      <alignment horizontal="center"/>
    </xf>
    <xf numFmtId="166" fontId="20" fillId="0" borderId="33" xfId="0" applyNumberFormat="1" applyFont="1" applyBorder="1" applyAlignment="1">
      <alignment horizontal="center"/>
    </xf>
    <xf numFmtId="165" fontId="20" fillId="0" borderId="34" xfId="1" applyNumberFormat="1" applyFont="1" applyBorder="1" applyAlignment="1">
      <alignment horizontal="center"/>
    </xf>
    <xf numFmtId="165" fontId="20" fillId="0" borderId="35" xfId="0" applyNumberFormat="1" applyFont="1" applyBorder="1" applyAlignment="1">
      <alignment horizontal="center"/>
    </xf>
    <xf numFmtId="3" fontId="26" fillId="38" borderId="15" xfId="7" applyNumberFormat="1" applyFont="1" applyFill="1" applyBorder="1" applyAlignment="1">
      <alignment horizontal="center"/>
    </xf>
    <xf numFmtId="3" fontId="26" fillId="38" borderId="0" xfId="7" applyNumberFormat="1" applyFont="1" applyFill="1" applyBorder="1" applyAlignment="1">
      <alignment horizontal="center"/>
    </xf>
    <xf numFmtId="2" fontId="26" fillId="38" borderId="11" xfId="7" applyNumberFormat="1" applyFont="1" applyFill="1" applyBorder="1" applyAlignment="1">
      <alignment horizontal="center"/>
    </xf>
    <xf numFmtId="2" fontId="26" fillId="38" borderId="0" xfId="7" applyNumberFormat="1" applyFont="1" applyFill="1" applyBorder="1" applyAlignment="1">
      <alignment horizontal="center"/>
    </xf>
    <xf numFmtId="2" fontId="22" fillId="34" borderId="0" xfId="0" applyNumberFormat="1" applyFont="1" applyFill="1" applyAlignment="1">
      <alignment horizontal="center"/>
    </xf>
    <xf numFmtId="2" fontId="22" fillId="34" borderId="0" xfId="0" applyNumberFormat="1" applyFont="1" applyFill="1" applyBorder="1" applyAlignment="1">
      <alignment horizontal="center"/>
    </xf>
    <xf numFmtId="3" fontId="22" fillId="34" borderId="0" xfId="0" applyNumberFormat="1" applyFont="1" applyFill="1" applyBorder="1" applyAlignment="1">
      <alignment horizontal="center"/>
    </xf>
    <xf numFmtId="4" fontId="22" fillId="34" borderId="16" xfId="0" applyNumberFormat="1" applyFont="1" applyFill="1" applyBorder="1" applyAlignment="1">
      <alignment horizontal="center"/>
    </xf>
    <xf numFmtId="3" fontId="26" fillId="34" borderId="15" xfId="7" applyNumberFormat="1" applyFont="1" applyFill="1" applyBorder="1" applyAlignment="1">
      <alignment horizontal="center"/>
    </xf>
    <xf numFmtId="3" fontId="22" fillId="34" borderId="0" xfId="0" applyNumberFormat="1" applyFont="1" applyFill="1" applyAlignment="1">
      <alignment horizontal="center"/>
    </xf>
    <xf numFmtId="3" fontId="26" fillId="34" borderId="0" xfId="7" applyNumberFormat="1" applyFont="1" applyFill="1" applyBorder="1" applyAlignment="1">
      <alignment horizontal="center"/>
    </xf>
    <xf numFmtId="3" fontId="22" fillId="34" borderId="16" xfId="0" applyNumberFormat="1" applyFont="1" applyFill="1" applyBorder="1" applyAlignment="1">
      <alignment horizontal="center"/>
    </xf>
    <xf numFmtId="3" fontId="22" fillId="34" borderId="10" xfId="0" applyNumberFormat="1" applyFont="1" applyFill="1" applyBorder="1" applyAlignment="1">
      <alignment horizontal="center"/>
    </xf>
    <xf numFmtId="2" fontId="26" fillId="34" borderId="11" xfId="7" applyNumberFormat="1" applyFont="1" applyFill="1" applyBorder="1" applyAlignment="1">
      <alignment horizontal="center"/>
    </xf>
    <xf numFmtId="0" fontId="22" fillId="34" borderId="14" xfId="0" applyFont="1" applyFill="1" applyBorder="1" applyAlignment="1">
      <alignment horizontal="center"/>
    </xf>
    <xf numFmtId="0" fontId="22" fillId="34" borderId="0" xfId="0" applyFont="1" applyFill="1" applyAlignment="1">
      <alignment horizontal="center"/>
    </xf>
    <xf numFmtId="3" fontId="22" fillId="34" borderId="0" xfId="0" quotePrefix="1" applyNumberFormat="1" applyFont="1" applyFill="1" applyBorder="1" applyAlignment="1">
      <alignment horizontal="center"/>
    </xf>
    <xf numFmtId="3" fontId="22" fillId="0" borderId="0" xfId="0" applyNumberFormat="1" applyFont="1"/>
    <xf numFmtId="3" fontId="26" fillId="0" borderId="0" xfId="0" quotePrefix="1" applyNumberFormat="1" applyFont="1" applyFill="1" applyBorder="1" applyAlignment="1">
      <alignment horizontal="center"/>
    </xf>
    <xf numFmtId="0" fontId="16" fillId="0" borderId="31" xfId="0" applyFont="1" applyFill="1" applyBorder="1" applyAlignment="1">
      <alignment horizontal="center" vertical="center" wrapText="1"/>
    </xf>
    <xf numFmtId="2" fontId="20" fillId="0" borderId="25" xfId="0" applyNumberFormat="1" applyFont="1" applyFill="1" applyBorder="1" applyAlignment="1">
      <alignment horizontal="center" vertical="center" wrapText="1"/>
    </xf>
    <xf numFmtId="2" fontId="26" fillId="38" borderId="16" xfId="7" applyNumberFormat="1" applyFont="1" applyFill="1" applyBorder="1" applyAlignment="1">
      <alignment horizontal="center"/>
    </xf>
    <xf numFmtId="2" fontId="22" fillId="0" borderId="16" xfId="0" applyNumberFormat="1" applyFont="1" applyFill="1" applyBorder="1" applyAlignment="1">
      <alignment horizontal="center"/>
    </xf>
    <xf numFmtId="2" fontId="22" fillId="34" borderId="16" xfId="0" applyNumberFormat="1" applyFont="1" applyFill="1" applyBorder="1" applyAlignment="1">
      <alignment horizontal="center"/>
    </xf>
    <xf numFmtId="2" fontId="22" fillId="0" borderId="16" xfId="0" applyNumberFormat="1" applyFont="1" applyBorder="1" applyAlignment="1">
      <alignment horizontal="center"/>
    </xf>
    <xf numFmtId="0" fontId="22" fillId="0" borderId="0" xfId="0" applyFont="1" applyBorder="1" applyAlignment="1">
      <alignment horizontal="center"/>
    </xf>
    <xf numFmtId="3" fontId="0" fillId="0" borderId="0" xfId="0" applyNumberFormat="1"/>
    <xf numFmtId="0" fontId="20" fillId="33" borderId="32" xfId="0" applyFont="1" applyFill="1" applyBorder="1"/>
    <xf numFmtId="166" fontId="20" fillId="33" borderId="55" xfId="44" applyNumberFormat="1" applyFont="1" applyFill="1" applyBorder="1" applyAlignment="1">
      <alignment horizontal="center"/>
    </xf>
    <xf numFmtId="10" fontId="22" fillId="33" borderId="55" xfId="0" applyNumberFormat="1" applyFont="1" applyFill="1" applyBorder="1" applyAlignment="1">
      <alignment horizontal="center"/>
    </xf>
    <xf numFmtId="0" fontId="20" fillId="33" borderId="55" xfId="0" applyFont="1" applyFill="1" applyBorder="1" applyAlignment="1">
      <alignment horizontal="center"/>
    </xf>
    <xf numFmtId="166" fontId="20" fillId="33" borderId="55" xfId="0" applyNumberFormat="1" applyFont="1" applyFill="1" applyBorder="1" applyAlignment="1">
      <alignment horizontal="center"/>
    </xf>
    <xf numFmtId="165" fontId="20" fillId="33" borderId="55" xfId="1" applyNumberFormat="1" applyFont="1" applyFill="1" applyBorder="1" applyAlignment="1">
      <alignment horizontal="center"/>
    </xf>
    <xf numFmtId="165" fontId="20" fillId="33" borderId="54" xfId="0" applyNumberFormat="1" applyFont="1" applyFill="1" applyBorder="1" applyAlignment="1">
      <alignment horizontal="center"/>
    </xf>
    <xf numFmtId="0" fontId="18" fillId="0" borderId="32" xfId="0" applyFont="1" applyFill="1" applyBorder="1" applyAlignment="1">
      <alignment vertical="center" wrapText="1"/>
    </xf>
    <xf numFmtId="0" fontId="22" fillId="39" borderId="62" xfId="0" applyFont="1" applyFill="1" applyBorder="1"/>
    <xf numFmtId="166" fontId="22" fillId="39" borderId="63" xfId="44" applyNumberFormat="1" applyFont="1" applyFill="1" applyBorder="1" applyAlignment="1">
      <alignment horizontal="center"/>
    </xf>
    <xf numFmtId="165" fontId="22" fillId="39" borderId="64" xfId="0" applyNumberFormat="1" applyFont="1" applyFill="1" applyBorder="1" applyAlignment="1">
      <alignment horizontal="center"/>
    </xf>
    <xf numFmtId="165" fontId="22" fillId="39" borderId="64" xfId="1" applyNumberFormat="1" applyFont="1" applyFill="1" applyBorder="1" applyAlignment="1">
      <alignment horizontal="center"/>
    </xf>
    <xf numFmtId="166" fontId="22" fillId="39" borderId="63" xfId="0" applyNumberFormat="1" applyFont="1" applyFill="1" applyBorder="1" applyAlignment="1">
      <alignment horizontal="center"/>
    </xf>
    <xf numFmtId="165" fontId="22" fillId="39" borderId="65" xfId="1" applyNumberFormat="1" applyFont="1" applyFill="1" applyBorder="1" applyAlignment="1">
      <alignment horizontal="center"/>
    </xf>
    <xf numFmtId="10" fontId="22" fillId="0" borderId="0" xfId="0" applyNumberFormat="1" applyFont="1"/>
    <xf numFmtId="0" fontId="20" fillId="0" borderId="66" xfId="0" quotePrefix="1" applyNumberFormat="1" applyFont="1" applyFill="1" applyBorder="1" applyAlignment="1">
      <alignment wrapText="1"/>
    </xf>
    <xf numFmtId="0" fontId="20" fillId="0" borderId="66" xfId="0" quotePrefix="1" applyNumberFormat="1" applyFont="1" applyFill="1" applyBorder="1" applyAlignment="1">
      <alignment horizontal="center" wrapText="1"/>
    </xf>
    <xf numFmtId="0" fontId="20" fillId="0" borderId="67" xfId="0" quotePrefix="1" applyNumberFormat="1" applyFont="1" applyFill="1" applyBorder="1" applyAlignment="1">
      <alignment wrapText="1"/>
    </xf>
    <xf numFmtId="0" fontId="20" fillId="0" borderId="68" xfId="0" quotePrefix="1" applyNumberFormat="1" applyFont="1" applyFill="1" applyBorder="1" applyAlignment="1">
      <alignment wrapText="1"/>
    </xf>
    <xf numFmtId="10" fontId="20" fillId="0" borderId="66" xfId="1" quotePrefix="1" applyNumberFormat="1" applyFont="1" applyFill="1" applyBorder="1" applyAlignment="1">
      <alignment wrapText="1"/>
    </xf>
    <xf numFmtId="0" fontId="20" fillId="0" borderId="66" xfId="0" applyNumberFormat="1" applyFont="1" applyFill="1" applyBorder="1" applyAlignment="1">
      <alignment horizontal="center" wrapText="1"/>
    </xf>
    <xf numFmtId="0" fontId="0" fillId="0" borderId="66" xfId="0" applyFill="1" applyBorder="1"/>
    <xf numFmtId="0" fontId="22" fillId="34" borderId="0" xfId="0" applyFont="1" applyFill="1" applyAlignment="1">
      <alignment wrapText="1"/>
    </xf>
    <xf numFmtId="10" fontId="22" fillId="34" borderId="0" xfId="0" applyNumberFormat="1" applyFont="1" applyFill="1" applyAlignment="1">
      <alignment wrapText="1"/>
    </xf>
    <xf numFmtId="0" fontId="22" fillId="34" borderId="0" xfId="0" applyFont="1" applyFill="1"/>
    <xf numFmtId="10" fontId="22" fillId="34" borderId="0" xfId="0" applyNumberFormat="1" applyFont="1" applyFill="1"/>
    <xf numFmtId="0" fontId="22" fillId="39" borderId="0" xfId="0" applyFont="1" applyFill="1"/>
    <xf numFmtId="10" fontId="22" fillId="39" borderId="0" xfId="0" applyNumberFormat="1" applyFont="1" applyFill="1"/>
    <xf numFmtId="0" fontId="22" fillId="34" borderId="0" xfId="0" applyFont="1" applyFill="1" applyAlignment="1">
      <alignment horizontal="center" wrapText="1"/>
    </xf>
    <xf numFmtId="0" fontId="22" fillId="39" borderId="0" xfId="0" applyFont="1" applyFill="1" applyAlignment="1">
      <alignment horizont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20" fillId="40" borderId="32" xfId="0" applyFont="1" applyFill="1" applyBorder="1" applyAlignment="1">
      <alignment horizontal="center" vertical="center" wrapText="1"/>
    </xf>
    <xf numFmtId="0" fontId="20" fillId="40" borderId="55" xfId="0" applyFont="1" applyFill="1" applyBorder="1" applyAlignment="1">
      <alignment horizontal="center" vertical="center" wrapText="1"/>
    </xf>
    <xf numFmtId="0" fontId="28" fillId="39" borderId="56" xfId="0" applyFont="1" applyFill="1" applyBorder="1" applyAlignment="1">
      <alignment horizontal="left" vertical="center" wrapText="1"/>
    </xf>
    <xf numFmtId="0" fontId="28" fillId="39" borderId="57" xfId="0" applyFont="1" applyFill="1" applyBorder="1" applyAlignment="1">
      <alignment horizontal="left" vertical="center" wrapText="1"/>
    </xf>
    <xf numFmtId="0" fontId="28" fillId="39" borderId="58" xfId="0" applyFont="1" applyFill="1" applyBorder="1" applyAlignment="1">
      <alignment horizontal="left" vertical="center" wrapText="1"/>
    </xf>
    <xf numFmtId="0" fontId="28" fillId="39" borderId="10" xfId="0" applyFont="1" applyFill="1" applyBorder="1" applyAlignment="1">
      <alignment horizontal="left" vertical="center" wrapText="1"/>
    </xf>
    <xf numFmtId="0" fontId="28" fillId="39" borderId="0" xfId="0" applyFont="1" applyFill="1" applyBorder="1" applyAlignment="1">
      <alignment horizontal="left" vertical="center" wrapText="1"/>
    </xf>
    <xf numFmtId="0" fontId="28" fillId="39" borderId="11" xfId="0" applyFont="1" applyFill="1" applyBorder="1" applyAlignment="1">
      <alignment horizontal="left" vertical="center" wrapText="1"/>
    </xf>
    <xf numFmtId="0" fontId="28" fillId="39" borderId="59" xfId="0" applyFont="1" applyFill="1" applyBorder="1" applyAlignment="1">
      <alignment horizontal="left" vertical="center" wrapText="1"/>
    </xf>
    <xf numFmtId="0" fontId="28" fillId="39" borderId="60" xfId="0" applyFont="1" applyFill="1" applyBorder="1" applyAlignment="1">
      <alignment horizontal="left" vertical="center" wrapText="1"/>
    </xf>
    <xf numFmtId="0" fontId="28" fillId="39" borderId="61" xfId="0" applyFont="1" applyFill="1" applyBorder="1" applyAlignment="1">
      <alignment horizontal="left" vertical="center" wrapText="1"/>
    </xf>
    <xf numFmtId="0" fontId="20" fillId="40" borderId="55" xfId="0" applyFont="1" applyFill="1" applyBorder="1" applyAlignment="1">
      <alignment horizontal="center" vertical="center"/>
    </xf>
    <xf numFmtId="0" fontId="20" fillId="40" borderId="54" xfId="0" applyFont="1" applyFill="1" applyBorder="1" applyAlignment="1">
      <alignment horizontal="center" vertical="center"/>
    </xf>
    <xf numFmtId="0" fontId="30" fillId="33" borderId="0" xfId="0" applyFont="1" applyFill="1"/>
    <xf numFmtId="0" fontId="22" fillId="33" borderId="0" xfId="0" applyFont="1" applyFill="1"/>
    <xf numFmtId="0" fontId="26" fillId="0" borderId="0" xfId="47" applyFont="1"/>
    <xf numFmtId="0" fontId="22" fillId="0" borderId="0" xfId="0" applyFont="1" applyAlignment="1">
      <alignment vertical="center"/>
    </xf>
    <xf numFmtId="0" fontId="32" fillId="0" borderId="0" xfId="0" applyFont="1" applyAlignment="1">
      <alignment vertical="center"/>
    </xf>
    <xf numFmtId="0" fontId="31" fillId="0" borderId="0" xfId="0" applyFont="1"/>
    <xf numFmtId="0" fontId="32" fillId="0" borderId="0" xfId="0" applyFont="1" applyAlignment="1">
      <alignment horizontal="center" vertical="center"/>
    </xf>
    <xf numFmtId="0" fontId="22" fillId="0" borderId="0" xfId="0" applyFont="1" applyAlignment="1">
      <alignment horizontal="right"/>
    </xf>
    <xf numFmtId="0" fontId="34" fillId="0" borderId="0" xfId="47" applyFont="1"/>
    <xf numFmtId="49" fontId="22" fillId="0" borderId="0" xfId="0" applyNumberFormat="1" applyFont="1" applyAlignment="1">
      <alignment vertical="center"/>
    </xf>
    <xf numFmtId="49" fontId="26" fillId="0" borderId="0" xfId="47" applyNumberFormat="1" applyFont="1"/>
    <xf numFmtId="2" fontId="26" fillId="38" borderId="12" xfId="7" applyNumberFormat="1" applyFont="1" applyFill="1" applyBorder="1" applyAlignment="1">
      <alignment horizontal="center"/>
    </xf>
    <xf numFmtId="2" fontId="22" fillId="0" borderId="12" xfId="0" applyNumberFormat="1" applyFont="1" applyFill="1" applyBorder="1" applyAlignment="1">
      <alignment horizontal="center"/>
    </xf>
    <xf numFmtId="2" fontId="22" fillId="34" borderId="12" xfId="0" applyNumberFormat="1" applyFont="1" applyFill="1" applyBorder="1" applyAlignment="1">
      <alignment horizontal="center"/>
    </xf>
    <xf numFmtId="2" fontId="22" fillId="0" borderId="12" xfId="0" applyNumberFormat="1" applyFont="1" applyBorder="1" applyAlignment="1">
      <alignment horizontal="center"/>
    </xf>
    <xf numFmtId="2" fontId="26" fillId="38" borderId="14" xfId="7" applyNumberFormat="1" applyFont="1" applyFill="1" applyBorder="1" applyAlignment="1">
      <alignment horizontal="center"/>
    </xf>
    <xf numFmtId="2" fontId="22" fillId="0" borderId="14" xfId="0" applyNumberFormat="1" applyFont="1" applyFill="1" applyBorder="1" applyAlignment="1">
      <alignment horizontal="center"/>
    </xf>
    <xf numFmtId="2" fontId="22" fillId="34" borderId="14" xfId="0" applyNumberFormat="1" applyFont="1" applyFill="1" applyBorder="1" applyAlignment="1">
      <alignment horizontal="center"/>
    </xf>
    <xf numFmtId="1" fontId="20" fillId="0" borderId="25" xfId="0" applyNumberFormat="1" applyFont="1" applyFill="1" applyBorder="1" applyAlignment="1">
      <alignment horizontal="center" vertical="center" wrapText="1"/>
    </xf>
    <xf numFmtId="165" fontId="26" fillId="38" borderId="0" xfId="1" quotePrefix="1" applyNumberFormat="1" applyFont="1" applyFill="1" applyBorder="1" applyAlignment="1">
      <alignment horizontal="center"/>
    </xf>
    <xf numFmtId="165" fontId="26" fillId="34" borderId="0" xfId="1" quotePrefix="1" applyNumberFormat="1" applyFont="1" applyFill="1" applyBorder="1" applyAlignment="1">
      <alignment horizontal="center"/>
    </xf>
    <xf numFmtId="1" fontId="22" fillId="0" borderId="0" xfId="0" applyNumberFormat="1" applyFont="1" applyFill="1" applyBorder="1" applyAlignment="1">
      <alignment horizontal="center"/>
    </xf>
    <xf numFmtId="0" fontId="26" fillId="38" borderId="14" xfId="7" applyFont="1" applyFill="1" applyBorder="1" applyAlignment="1">
      <alignment horizontal="left"/>
    </xf>
    <xf numFmtId="0" fontId="26" fillId="0" borderId="14" xfId="0" applyFont="1" applyFill="1" applyBorder="1" applyAlignment="1">
      <alignment horizontal="left"/>
    </xf>
    <xf numFmtId="0" fontId="26" fillId="34" borderId="14" xfId="0" applyFont="1" applyFill="1" applyBorder="1" applyAlignment="1">
      <alignment horizontal="left"/>
    </xf>
    <xf numFmtId="0" fontId="26" fillId="34" borderId="14" xfId="7" applyFont="1" applyFill="1" applyBorder="1" applyAlignment="1">
      <alignment horizontal="left"/>
    </xf>
    <xf numFmtId="0" fontId="26" fillId="0" borderId="14" xfId="7" applyFont="1" applyFill="1" applyBorder="1" applyAlignment="1">
      <alignment horizontal="left"/>
    </xf>
    <xf numFmtId="0" fontId="22" fillId="0" borderId="14" xfId="0" applyFont="1" applyFill="1" applyBorder="1" applyAlignment="1">
      <alignment horizontal="left"/>
    </xf>
    <xf numFmtId="0" fontId="20" fillId="0" borderId="24" xfId="0" applyFont="1" applyFill="1" applyBorder="1" applyAlignment="1">
      <alignment vertical="center" wrapText="1"/>
    </xf>
    <xf numFmtId="2" fontId="20" fillId="0" borderId="24" xfId="0" applyNumberFormat="1" applyFont="1" applyFill="1" applyBorder="1" applyAlignment="1">
      <alignment horizontal="center" vertical="center" wrapText="1"/>
    </xf>
  </cellXfs>
  <cellStyles count="48">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4" xr:uid="{00000000-0005-0000-0000-00001B000000}"/>
    <cellStyle name="Comma 3" xfId="46" xr:uid="{00000000-0005-0000-0000-00001C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10" builtinId="20" customBuiltin="1"/>
    <cellStyle name="Linked Cell" xfId="13" builtinId="24" customBuiltin="1"/>
    <cellStyle name="Neutral" xfId="9" builtinId="28" customBuiltin="1"/>
    <cellStyle name="Normal" xfId="0" builtinId="0"/>
    <cellStyle name="Normal 2" xfId="43" xr:uid="{00000000-0005-0000-0000-000027000000}"/>
    <cellStyle name="Note" xfId="16" builtinId="10" customBuiltin="1"/>
    <cellStyle name="Output" xfId="11" builtinId="21" customBuiltin="1"/>
    <cellStyle name="Percent" xfId="1" builtinId="5"/>
    <cellStyle name="Percent 2" xfId="45" xr:uid="{00000000-0005-0000-0000-00002B000000}"/>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FFFFBE"/>
      <color rgb="FFC8F0C8"/>
      <color rgb="FFE6E600"/>
      <color rgb="FFA8A8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apr.homestead.com/Gordon_FinalVersion131216.pdf" TargetMode="External"/><Relationship Id="rId2" Type="http://schemas.openxmlformats.org/officeDocument/2006/relationships/hyperlink" Target="http://www.canadiansuburbs.ca/" TargetMode="External"/><Relationship Id="rId1" Type="http://schemas.openxmlformats.org/officeDocument/2006/relationships/hyperlink" Target="http://www.chass.utoronto.ca/"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japr.homestead.com/Gordon_FinalVersion131216.pdf" TargetMode="External"/><Relationship Id="rId1" Type="http://schemas.openxmlformats.org/officeDocument/2006/relationships/hyperlink" Target="https://www150.statcan.gc.ca/n1/daily-quotidien/171129/t001c-eng.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CDE92-C9C7-405C-AC63-D6A661F87302}">
  <dimension ref="A1:R46"/>
  <sheetViews>
    <sheetView workbookViewId="0">
      <selection activeCell="D6" sqref="D6"/>
    </sheetView>
  </sheetViews>
  <sheetFormatPr defaultColWidth="12.5703125" defaultRowHeight="12.75" x14ac:dyDescent="0.2"/>
  <cols>
    <col min="1" max="1" width="15.5703125" style="121" customWidth="1"/>
    <col min="2" max="2" width="20.28515625" style="121" customWidth="1"/>
    <col min="3" max="16384" width="12.5703125" style="121"/>
  </cols>
  <sheetData>
    <row r="1" spans="1:18" x14ac:dyDescent="0.2">
      <c r="A1" s="232" t="s">
        <v>134</v>
      </c>
      <c r="B1" s="233"/>
    </row>
    <row r="2" spans="1:18" x14ac:dyDescent="0.2">
      <c r="A2" s="234" t="s">
        <v>135</v>
      </c>
    </row>
    <row r="3" spans="1:18" x14ac:dyDescent="0.2">
      <c r="A3" s="121" t="s">
        <v>136</v>
      </c>
    </row>
    <row r="4" spans="1:18" x14ac:dyDescent="0.2">
      <c r="A4" s="121" t="s">
        <v>137</v>
      </c>
    </row>
    <row r="5" spans="1:18" x14ac:dyDescent="0.2">
      <c r="A5" s="121" t="s">
        <v>138</v>
      </c>
    </row>
    <row r="8" spans="1:18" x14ac:dyDescent="0.2">
      <c r="A8" s="232" t="s">
        <v>139</v>
      </c>
      <c r="B8" s="233"/>
    </row>
    <row r="9" spans="1:18" x14ac:dyDescent="0.2">
      <c r="A9" s="235" t="s">
        <v>140</v>
      </c>
      <c r="B9" s="236"/>
      <c r="C9" s="236"/>
      <c r="D9" s="236"/>
      <c r="E9" s="236"/>
      <c r="F9" s="236"/>
      <c r="G9" s="236"/>
      <c r="H9" s="236"/>
      <c r="I9" s="236"/>
      <c r="J9" s="236"/>
    </row>
    <row r="10" spans="1:18" x14ac:dyDescent="0.2">
      <c r="A10" s="235" t="s">
        <v>141</v>
      </c>
      <c r="B10" s="236"/>
      <c r="C10" s="236"/>
      <c r="D10" s="236"/>
      <c r="E10" s="236"/>
      <c r="F10" s="236"/>
      <c r="G10" s="236"/>
      <c r="H10" s="236"/>
      <c r="I10" s="236"/>
      <c r="J10" s="236"/>
      <c r="K10" s="236"/>
      <c r="L10" s="236"/>
      <c r="M10" s="236"/>
    </row>
    <row r="11" spans="1:18" x14ac:dyDescent="0.2">
      <c r="A11" s="235" t="s">
        <v>142</v>
      </c>
      <c r="B11" s="236"/>
      <c r="C11" s="236"/>
      <c r="D11" s="236"/>
      <c r="E11" s="236"/>
      <c r="F11" s="236"/>
      <c r="G11" s="236"/>
      <c r="H11" s="236"/>
      <c r="I11" s="236"/>
      <c r="J11" s="236"/>
      <c r="K11" s="236"/>
      <c r="L11" s="236"/>
      <c r="M11" s="236"/>
      <c r="N11" s="236"/>
      <c r="O11" s="236"/>
      <c r="P11" s="236"/>
      <c r="Q11" s="236"/>
      <c r="R11" s="236"/>
    </row>
    <row r="12" spans="1:18" x14ac:dyDescent="0.2">
      <c r="A12" s="235" t="s">
        <v>143</v>
      </c>
      <c r="B12" s="236"/>
      <c r="C12" s="236"/>
      <c r="D12" s="236"/>
      <c r="E12" s="236"/>
      <c r="F12" s="236"/>
      <c r="G12" s="236"/>
      <c r="H12" s="236"/>
      <c r="I12" s="236"/>
      <c r="J12" s="236"/>
      <c r="K12" s="236"/>
      <c r="L12" s="236"/>
      <c r="M12" s="236"/>
      <c r="N12" s="236"/>
      <c r="O12" s="236"/>
      <c r="P12" s="236"/>
      <c r="Q12" s="236"/>
    </row>
    <row r="13" spans="1:18" x14ac:dyDescent="0.2">
      <c r="A13" s="237" t="s">
        <v>144</v>
      </c>
      <c r="B13" s="238"/>
      <c r="C13" s="238"/>
      <c r="D13" s="238"/>
      <c r="E13" s="238"/>
      <c r="F13" s="238"/>
      <c r="G13" s="238"/>
      <c r="H13" s="238"/>
      <c r="I13" s="238"/>
      <c r="J13" s="238"/>
      <c r="K13" s="238"/>
      <c r="L13" s="238"/>
      <c r="M13" s="238"/>
      <c r="N13" s="238"/>
      <c r="O13" s="238"/>
      <c r="P13" s="238"/>
      <c r="Q13" s="238"/>
      <c r="R13" s="238"/>
    </row>
    <row r="15" spans="1:18" x14ac:dyDescent="0.2">
      <c r="E15" s="121" t="s">
        <v>145</v>
      </c>
    </row>
    <row r="16" spans="1:18" x14ac:dyDescent="0.2">
      <c r="A16" s="232" t="s">
        <v>146</v>
      </c>
      <c r="B16" s="233"/>
    </row>
    <row r="17" spans="1:2" x14ac:dyDescent="0.2">
      <c r="A17" s="121" t="s">
        <v>147</v>
      </c>
      <c r="B17" s="121" t="s">
        <v>148</v>
      </c>
    </row>
    <row r="19" spans="1:2" x14ac:dyDescent="0.2">
      <c r="A19" s="121" t="s">
        <v>149</v>
      </c>
      <c r="B19" s="234" t="s">
        <v>150</v>
      </c>
    </row>
    <row r="21" spans="1:2" x14ac:dyDescent="0.2">
      <c r="A21" s="121" t="s">
        <v>151</v>
      </c>
      <c r="B21" s="121" t="s">
        <v>152</v>
      </c>
    </row>
    <row r="22" spans="1:2" x14ac:dyDescent="0.2">
      <c r="B22" s="121" t="s">
        <v>153</v>
      </c>
    </row>
    <row r="23" spans="1:2" x14ac:dyDescent="0.2">
      <c r="B23" s="121" t="s">
        <v>154</v>
      </c>
    </row>
    <row r="25" spans="1:2" x14ac:dyDescent="0.2">
      <c r="A25" s="121" t="s">
        <v>155</v>
      </c>
      <c r="B25" s="121" t="s">
        <v>156</v>
      </c>
    </row>
    <row r="27" spans="1:2" x14ac:dyDescent="0.2">
      <c r="A27" s="121" t="s">
        <v>157</v>
      </c>
      <c r="B27" s="121" t="s">
        <v>158</v>
      </c>
    </row>
    <row r="30" spans="1:2" x14ac:dyDescent="0.2">
      <c r="A30" s="232" t="s">
        <v>159</v>
      </c>
      <c r="B30" s="233"/>
    </row>
    <row r="31" spans="1:2" x14ac:dyDescent="0.2">
      <c r="A31" s="121" t="s">
        <v>160</v>
      </c>
    </row>
    <row r="32" spans="1:2" x14ac:dyDescent="0.2">
      <c r="A32" s="234" t="s">
        <v>161</v>
      </c>
    </row>
    <row r="46" spans="1:1" x14ac:dyDescent="0.2">
      <c r="A46" s="239"/>
    </row>
  </sheetData>
  <hyperlinks>
    <hyperlink ref="B19" r:id="rId1" xr:uid="{163EC3D0-3C44-4DED-BE43-10C3802161CA}"/>
    <hyperlink ref="A2" r:id="rId2" xr:uid="{FA3E88FE-3558-433E-B465-3265A268CEFA}"/>
    <hyperlink ref="A32" r:id="rId3" xr:uid="{73E23108-13B7-4D20-B90D-D016EAB5FFF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6"/>
  <sheetViews>
    <sheetView workbookViewId="0"/>
  </sheetViews>
  <sheetFormatPr defaultRowHeight="12.75" x14ac:dyDescent="0.2"/>
  <cols>
    <col min="1" max="1" width="12.42578125" style="14" bestFit="1" customWidth="1"/>
    <col min="2" max="2" width="9.140625" style="14"/>
    <col min="3" max="3" width="16.85546875" style="14" bestFit="1" customWidth="1"/>
    <col min="4" max="21" width="9.140625" style="14"/>
    <col min="22" max="22" width="10.85546875" style="14" bestFit="1" customWidth="1"/>
    <col min="23" max="16384" width="9.140625" style="14"/>
  </cols>
  <sheetData>
    <row r="1" spans="1:22" s="206" customFormat="1" ht="116.25" thickBot="1" x14ac:dyDescent="0.3">
      <c r="A1" s="200" t="s">
        <v>16</v>
      </c>
      <c r="B1" s="201" t="s">
        <v>119</v>
      </c>
      <c r="C1" s="201" t="s">
        <v>120</v>
      </c>
      <c r="D1" s="202" t="s">
        <v>17</v>
      </c>
      <c r="E1" s="200" t="s">
        <v>3</v>
      </c>
      <c r="F1" s="200" t="s">
        <v>15</v>
      </c>
      <c r="G1" s="200" t="s">
        <v>14</v>
      </c>
      <c r="H1" s="200" t="s">
        <v>18</v>
      </c>
      <c r="I1" s="203" t="s">
        <v>19</v>
      </c>
      <c r="J1" s="202" t="s">
        <v>121</v>
      </c>
      <c r="K1" s="200" t="s">
        <v>122</v>
      </c>
      <c r="L1" s="200" t="s">
        <v>123</v>
      </c>
      <c r="M1" s="200" t="s">
        <v>124</v>
      </c>
      <c r="N1" s="204" t="s">
        <v>125</v>
      </c>
      <c r="O1" s="200" t="s">
        <v>126</v>
      </c>
      <c r="P1" s="200" t="s">
        <v>127</v>
      </c>
      <c r="Q1" s="200" t="s">
        <v>128</v>
      </c>
      <c r="R1" s="204" t="s">
        <v>129</v>
      </c>
      <c r="S1" s="200" t="s">
        <v>130</v>
      </c>
      <c r="T1" s="200" t="s">
        <v>131</v>
      </c>
      <c r="U1" s="203" t="s">
        <v>132</v>
      </c>
      <c r="V1" s="205" t="s">
        <v>133</v>
      </c>
    </row>
    <row r="2" spans="1:22" s="49" customFormat="1" ht="13.5" thickTop="1" x14ac:dyDescent="0.2">
      <c r="A2" s="121" t="s">
        <v>20</v>
      </c>
      <c r="B2" s="121" t="s">
        <v>118</v>
      </c>
      <c r="C2" s="121" t="s">
        <v>104</v>
      </c>
      <c r="D2" s="121">
        <v>26.677199707031249</v>
      </c>
      <c r="E2" s="121">
        <v>3152</v>
      </c>
      <c r="F2" s="121">
        <v>770</v>
      </c>
      <c r="G2" s="121">
        <v>729</v>
      </c>
      <c r="H2" s="121">
        <v>118.15333073243195</v>
      </c>
      <c r="I2" s="121">
        <v>28.863599195422779</v>
      </c>
      <c r="J2" s="121">
        <v>1090</v>
      </c>
      <c r="K2" s="121">
        <v>910</v>
      </c>
      <c r="L2" s="121">
        <v>90</v>
      </c>
      <c r="M2" s="121">
        <v>0</v>
      </c>
      <c r="N2" s="199">
        <v>0</v>
      </c>
      <c r="O2" s="121">
        <v>55</v>
      </c>
      <c r="P2" s="121">
        <v>25</v>
      </c>
      <c r="Q2" s="121">
        <v>80</v>
      </c>
      <c r="R2" s="199">
        <v>7.3394495412844041E-2</v>
      </c>
      <c r="S2" s="121">
        <v>0</v>
      </c>
      <c r="T2" s="121">
        <v>0</v>
      </c>
      <c r="U2" s="121">
        <v>10</v>
      </c>
      <c r="V2" s="121" t="s">
        <v>2</v>
      </c>
    </row>
    <row r="3" spans="1:22" x14ac:dyDescent="0.2">
      <c r="A3" s="121" t="s">
        <v>21</v>
      </c>
      <c r="B3" s="121" t="s">
        <v>118</v>
      </c>
      <c r="C3" s="121" t="s">
        <v>104</v>
      </c>
      <c r="D3" s="121">
        <v>8.389600219726562</v>
      </c>
      <c r="E3" s="121">
        <v>1223</v>
      </c>
      <c r="F3" s="121">
        <v>440</v>
      </c>
      <c r="G3" s="121">
        <v>427</v>
      </c>
      <c r="H3" s="121">
        <v>145.77571850495883</v>
      </c>
      <c r="I3" s="121">
        <v>52.445884008325336</v>
      </c>
      <c r="J3" s="121">
        <v>550</v>
      </c>
      <c r="K3" s="121">
        <v>460</v>
      </c>
      <c r="L3" s="121">
        <v>60</v>
      </c>
      <c r="M3" s="121">
        <v>0</v>
      </c>
      <c r="N3" s="199">
        <v>0</v>
      </c>
      <c r="O3" s="121">
        <v>10</v>
      </c>
      <c r="P3" s="121">
        <v>10</v>
      </c>
      <c r="Q3" s="121">
        <v>20</v>
      </c>
      <c r="R3" s="199">
        <v>3.6363636363636362E-2</v>
      </c>
      <c r="S3" s="121">
        <v>0</v>
      </c>
      <c r="T3" s="121">
        <v>0</v>
      </c>
      <c r="U3" s="121">
        <v>10</v>
      </c>
      <c r="V3" s="121" t="s">
        <v>2</v>
      </c>
    </row>
    <row r="4" spans="1:22" x14ac:dyDescent="0.2">
      <c r="A4" s="207" t="s">
        <v>22</v>
      </c>
      <c r="B4" s="207" t="s">
        <v>118</v>
      </c>
      <c r="C4" s="207" t="s">
        <v>104</v>
      </c>
      <c r="D4" s="207">
        <v>2.1696000671386719</v>
      </c>
      <c r="E4" s="207">
        <v>6707</v>
      </c>
      <c r="F4" s="207">
        <v>2550</v>
      </c>
      <c r="G4" s="207">
        <v>2456</v>
      </c>
      <c r="H4" s="207">
        <v>3091.3531491752651</v>
      </c>
      <c r="I4" s="207">
        <v>1175.3318220362198</v>
      </c>
      <c r="J4" s="207">
        <v>3195</v>
      </c>
      <c r="K4" s="207">
        <v>2450</v>
      </c>
      <c r="L4" s="207">
        <v>415</v>
      </c>
      <c r="M4" s="207">
        <v>60</v>
      </c>
      <c r="N4" s="208">
        <v>1.8779342723004695E-2</v>
      </c>
      <c r="O4" s="207">
        <v>175</v>
      </c>
      <c r="P4" s="207">
        <v>75</v>
      </c>
      <c r="Q4" s="207">
        <v>250</v>
      </c>
      <c r="R4" s="208">
        <v>7.82472613458529E-2</v>
      </c>
      <c r="S4" s="207">
        <v>10</v>
      </c>
      <c r="T4" s="207">
        <v>0</v>
      </c>
      <c r="U4" s="207">
        <v>0</v>
      </c>
      <c r="V4" s="207" t="s">
        <v>6</v>
      </c>
    </row>
    <row r="5" spans="1:22" x14ac:dyDescent="0.2">
      <c r="A5" s="209" t="s">
        <v>23</v>
      </c>
      <c r="B5" s="209" t="s">
        <v>118</v>
      </c>
      <c r="C5" s="209" t="s">
        <v>104</v>
      </c>
      <c r="D5" s="209">
        <v>1.9199000549316407</v>
      </c>
      <c r="E5" s="209">
        <v>6814</v>
      </c>
      <c r="F5" s="209">
        <v>2279</v>
      </c>
      <c r="G5" s="209">
        <v>2138</v>
      </c>
      <c r="H5" s="209">
        <v>3549.1430829937744</v>
      </c>
      <c r="I5" s="209">
        <v>1187.0409577550354</v>
      </c>
      <c r="J5" s="209">
        <v>2965</v>
      </c>
      <c r="K5" s="209">
        <v>2415</v>
      </c>
      <c r="L5" s="209">
        <v>350</v>
      </c>
      <c r="M5" s="209">
        <v>15</v>
      </c>
      <c r="N5" s="210">
        <v>5.0590219224283303E-3</v>
      </c>
      <c r="O5" s="209">
        <v>130</v>
      </c>
      <c r="P5" s="209">
        <v>20</v>
      </c>
      <c r="Q5" s="209">
        <v>150</v>
      </c>
      <c r="R5" s="210">
        <v>5.0590219224283306E-2</v>
      </c>
      <c r="S5" s="209">
        <v>0</v>
      </c>
      <c r="T5" s="209">
        <v>0</v>
      </c>
      <c r="U5" s="209">
        <v>30</v>
      </c>
      <c r="V5" s="209" t="s">
        <v>6</v>
      </c>
    </row>
    <row r="6" spans="1:22" x14ac:dyDescent="0.2">
      <c r="A6" s="209" t="s">
        <v>24</v>
      </c>
      <c r="B6" s="209" t="s">
        <v>118</v>
      </c>
      <c r="C6" s="209" t="s">
        <v>104</v>
      </c>
      <c r="D6" s="209">
        <v>1.2849999999999999</v>
      </c>
      <c r="E6" s="209">
        <v>3028</v>
      </c>
      <c r="F6" s="209">
        <v>1054</v>
      </c>
      <c r="G6" s="209">
        <v>998</v>
      </c>
      <c r="H6" s="209">
        <v>2356.4202334630349</v>
      </c>
      <c r="I6" s="209">
        <v>820.23346303501955</v>
      </c>
      <c r="J6" s="209">
        <v>1265</v>
      </c>
      <c r="K6" s="209">
        <v>1005</v>
      </c>
      <c r="L6" s="209">
        <v>210</v>
      </c>
      <c r="M6" s="209">
        <v>0</v>
      </c>
      <c r="N6" s="210">
        <v>0</v>
      </c>
      <c r="O6" s="209">
        <v>25</v>
      </c>
      <c r="P6" s="209">
        <v>10</v>
      </c>
      <c r="Q6" s="209">
        <v>35</v>
      </c>
      <c r="R6" s="210">
        <v>2.766798418972332E-2</v>
      </c>
      <c r="S6" s="209">
        <v>0</v>
      </c>
      <c r="T6" s="209">
        <v>0</v>
      </c>
      <c r="U6" s="209">
        <v>0</v>
      </c>
      <c r="V6" s="209" t="s">
        <v>6</v>
      </c>
    </row>
    <row r="7" spans="1:22" x14ac:dyDescent="0.2">
      <c r="A7" s="209" t="s">
        <v>25</v>
      </c>
      <c r="B7" s="209" t="s">
        <v>118</v>
      </c>
      <c r="C7" s="209" t="s">
        <v>104</v>
      </c>
      <c r="D7" s="209">
        <v>1.7352000427246095</v>
      </c>
      <c r="E7" s="209">
        <v>6403</v>
      </c>
      <c r="F7" s="209">
        <v>3036</v>
      </c>
      <c r="G7" s="209">
        <v>2949</v>
      </c>
      <c r="H7" s="209">
        <v>3690.0644550158122</v>
      </c>
      <c r="I7" s="209">
        <v>1749.6541754533821</v>
      </c>
      <c r="J7" s="209">
        <v>2220</v>
      </c>
      <c r="K7" s="209">
        <v>1675</v>
      </c>
      <c r="L7" s="209">
        <v>280</v>
      </c>
      <c r="M7" s="209">
        <v>45</v>
      </c>
      <c r="N7" s="210">
        <v>2.0270270270270271E-2</v>
      </c>
      <c r="O7" s="209">
        <v>155</v>
      </c>
      <c r="P7" s="209">
        <v>40</v>
      </c>
      <c r="Q7" s="209">
        <v>195</v>
      </c>
      <c r="R7" s="210">
        <v>8.7837837837837843E-2</v>
      </c>
      <c r="S7" s="209">
        <v>15</v>
      </c>
      <c r="T7" s="209">
        <v>10</v>
      </c>
      <c r="U7" s="209">
        <v>0</v>
      </c>
      <c r="V7" s="209" t="s">
        <v>6</v>
      </c>
    </row>
    <row r="8" spans="1:22" x14ac:dyDescent="0.2">
      <c r="A8" s="209" t="s">
        <v>26</v>
      </c>
      <c r="B8" s="209" t="s">
        <v>118</v>
      </c>
      <c r="C8" s="209" t="s">
        <v>104</v>
      </c>
      <c r="D8" s="209">
        <v>2.1924999999999999</v>
      </c>
      <c r="E8" s="209">
        <v>4961</v>
      </c>
      <c r="F8" s="209">
        <v>2741</v>
      </c>
      <c r="G8" s="209">
        <v>2596</v>
      </c>
      <c r="H8" s="209">
        <v>2262.7137970353479</v>
      </c>
      <c r="I8" s="209">
        <v>1250.1710376282783</v>
      </c>
      <c r="J8" s="209">
        <v>1935</v>
      </c>
      <c r="K8" s="209">
        <v>1470</v>
      </c>
      <c r="L8" s="209">
        <v>225</v>
      </c>
      <c r="M8" s="209">
        <v>40</v>
      </c>
      <c r="N8" s="210">
        <v>2.0671834625322998E-2</v>
      </c>
      <c r="O8" s="209">
        <v>130</v>
      </c>
      <c r="P8" s="209">
        <v>35</v>
      </c>
      <c r="Q8" s="209">
        <v>165</v>
      </c>
      <c r="R8" s="210">
        <v>8.5271317829457363E-2</v>
      </c>
      <c r="S8" s="209">
        <v>15</v>
      </c>
      <c r="T8" s="209">
        <v>0</v>
      </c>
      <c r="U8" s="209">
        <v>15</v>
      </c>
      <c r="V8" s="209" t="s">
        <v>6</v>
      </c>
    </row>
    <row r="9" spans="1:22" x14ac:dyDescent="0.2">
      <c r="A9" s="209" t="s">
        <v>27</v>
      </c>
      <c r="B9" s="209" t="s">
        <v>118</v>
      </c>
      <c r="C9" s="209" t="s">
        <v>104</v>
      </c>
      <c r="D9" s="209">
        <v>0.68330001831054688</v>
      </c>
      <c r="E9" s="209">
        <v>3651</v>
      </c>
      <c r="F9" s="209">
        <v>1909</v>
      </c>
      <c r="G9" s="209">
        <v>1778</v>
      </c>
      <c r="H9" s="209">
        <v>5343.1873293770204</v>
      </c>
      <c r="I9" s="209">
        <v>2793.7947443935172</v>
      </c>
      <c r="J9" s="209">
        <v>1475</v>
      </c>
      <c r="K9" s="209">
        <v>1075</v>
      </c>
      <c r="L9" s="209">
        <v>215</v>
      </c>
      <c r="M9" s="209">
        <v>45</v>
      </c>
      <c r="N9" s="210">
        <v>3.0508474576271188E-2</v>
      </c>
      <c r="O9" s="209">
        <v>120</v>
      </c>
      <c r="P9" s="209">
        <v>0</v>
      </c>
      <c r="Q9" s="209">
        <v>120</v>
      </c>
      <c r="R9" s="210">
        <v>8.1355932203389825E-2</v>
      </c>
      <c r="S9" s="209">
        <v>0</v>
      </c>
      <c r="T9" s="209">
        <v>0</v>
      </c>
      <c r="U9" s="209">
        <v>15</v>
      </c>
      <c r="V9" s="209" t="s">
        <v>6</v>
      </c>
    </row>
    <row r="10" spans="1:22" x14ac:dyDescent="0.2">
      <c r="A10" s="209" t="s">
        <v>28</v>
      </c>
      <c r="B10" s="209" t="s">
        <v>118</v>
      </c>
      <c r="C10" s="209" t="s">
        <v>104</v>
      </c>
      <c r="D10" s="209">
        <v>0.88470001220703121</v>
      </c>
      <c r="E10" s="209">
        <v>4958</v>
      </c>
      <c r="F10" s="209">
        <v>2580</v>
      </c>
      <c r="G10" s="209">
        <v>2525</v>
      </c>
      <c r="H10" s="209">
        <v>5604.1595247991972</v>
      </c>
      <c r="I10" s="209">
        <v>2916.2427539293926</v>
      </c>
      <c r="J10" s="209">
        <v>1790</v>
      </c>
      <c r="K10" s="209">
        <v>1475</v>
      </c>
      <c r="L10" s="209">
        <v>200</v>
      </c>
      <c r="M10" s="209">
        <v>20</v>
      </c>
      <c r="N10" s="210">
        <v>1.11731843575419E-2</v>
      </c>
      <c r="O10" s="209">
        <v>65</v>
      </c>
      <c r="P10" s="209">
        <v>10</v>
      </c>
      <c r="Q10" s="209">
        <v>75</v>
      </c>
      <c r="R10" s="210">
        <v>4.189944134078212E-2</v>
      </c>
      <c r="S10" s="209">
        <v>0</v>
      </c>
      <c r="T10" s="209">
        <v>0</v>
      </c>
      <c r="U10" s="209">
        <v>20</v>
      </c>
      <c r="V10" s="209" t="s">
        <v>6</v>
      </c>
    </row>
    <row r="11" spans="1:22" x14ac:dyDescent="0.2">
      <c r="A11" s="209" t="s">
        <v>29</v>
      </c>
      <c r="B11" s="209" t="s">
        <v>118</v>
      </c>
      <c r="C11" s="209" t="s">
        <v>104</v>
      </c>
      <c r="D11" s="209">
        <v>1.9335000610351563</v>
      </c>
      <c r="E11" s="209">
        <v>6644</v>
      </c>
      <c r="F11" s="209">
        <v>1878</v>
      </c>
      <c r="G11" s="209">
        <v>1842</v>
      </c>
      <c r="H11" s="209">
        <v>3436.2553867430129</v>
      </c>
      <c r="I11" s="209">
        <v>971.29554730634834</v>
      </c>
      <c r="J11" s="209">
        <v>3145</v>
      </c>
      <c r="K11" s="209">
        <v>2510</v>
      </c>
      <c r="L11" s="209">
        <v>455</v>
      </c>
      <c r="M11" s="209">
        <v>55</v>
      </c>
      <c r="N11" s="210">
        <v>1.7488076311605722E-2</v>
      </c>
      <c r="O11" s="209">
        <v>75</v>
      </c>
      <c r="P11" s="209">
        <v>10</v>
      </c>
      <c r="Q11" s="209">
        <v>85</v>
      </c>
      <c r="R11" s="210">
        <v>2.7027027027027029E-2</v>
      </c>
      <c r="S11" s="209">
        <v>10</v>
      </c>
      <c r="T11" s="209">
        <v>0</v>
      </c>
      <c r="U11" s="209">
        <v>20</v>
      </c>
      <c r="V11" s="209" t="s">
        <v>6</v>
      </c>
    </row>
    <row r="12" spans="1:22" x14ac:dyDescent="0.2">
      <c r="A12" s="209" t="s">
        <v>30</v>
      </c>
      <c r="B12" s="209" t="s">
        <v>118</v>
      </c>
      <c r="C12" s="209" t="s">
        <v>104</v>
      </c>
      <c r="D12" s="209">
        <v>4.3829998779296879</v>
      </c>
      <c r="E12" s="209">
        <v>10404</v>
      </c>
      <c r="F12" s="209">
        <v>2809</v>
      </c>
      <c r="G12" s="209">
        <v>2726</v>
      </c>
      <c r="H12" s="209">
        <v>2373.7166985535791</v>
      </c>
      <c r="I12" s="209">
        <v>640.88525627037723</v>
      </c>
      <c r="J12" s="209">
        <v>4695</v>
      </c>
      <c r="K12" s="209">
        <v>3775</v>
      </c>
      <c r="L12" s="209">
        <v>800</v>
      </c>
      <c r="M12" s="209">
        <v>45</v>
      </c>
      <c r="N12" s="210">
        <v>9.5846645367412137E-3</v>
      </c>
      <c r="O12" s="209">
        <v>30</v>
      </c>
      <c r="P12" s="209">
        <v>10</v>
      </c>
      <c r="Q12" s="209">
        <v>40</v>
      </c>
      <c r="R12" s="210">
        <v>8.5197018104366355E-3</v>
      </c>
      <c r="S12" s="209">
        <v>0</v>
      </c>
      <c r="T12" s="209">
        <v>0</v>
      </c>
      <c r="U12" s="209">
        <v>30</v>
      </c>
      <c r="V12" s="209" t="s">
        <v>6</v>
      </c>
    </row>
    <row r="13" spans="1:22" x14ac:dyDescent="0.2">
      <c r="A13" s="209" t="s">
        <v>31</v>
      </c>
      <c r="B13" s="209" t="s">
        <v>118</v>
      </c>
      <c r="C13" s="209" t="s">
        <v>104</v>
      </c>
      <c r="D13" s="209">
        <v>2.5094000244140626</v>
      </c>
      <c r="E13" s="209">
        <v>6965</v>
      </c>
      <c r="F13" s="209">
        <v>2009</v>
      </c>
      <c r="G13" s="209">
        <v>1942</v>
      </c>
      <c r="H13" s="209">
        <v>2775.563852808325</v>
      </c>
      <c r="I13" s="209">
        <v>800.58977462913492</v>
      </c>
      <c r="J13" s="209">
        <v>3360</v>
      </c>
      <c r="K13" s="209">
        <v>2665</v>
      </c>
      <c r="L13" s="209">
        <v>530</v>
      </c>
      <c r="M13" s="209">
        <v>45</v>
      </c>
      <c r="N13" s="210">
        <v>1.3392857142857142E-2</v>
      </c>
      <c r="O13" s="209">
        <v>20</v>
      </c>
      <c r="P13" s="209">
        <v>20</v>
      </c>
      <c r="Q13" s="209">
        <v>40</v>
      </c>
      <c r="R13" s="210">
        <v>1.1904761904761904E-2</v>
      </c>
      <c r="S13" s="209">
        <v>0</v>
      </c>
      <c r="T13" s="209">
        <v>10</v>
      </c>
      <c r="U13" s="209">
        <v>70</v>
      </c>
      <c r="V13" s="209" t="s">
        <v>6</v>
      </c>
    </row>
    <row r="14" spans="1:22" x14ac:dyDescent="0.2">
      <c r="A14" s="209" t="s">
        <v>32</v>
      </c>
      <c r="B14" s="209" t="s">
        <v>118</v>
      </c>
      <c r="C14" s="209" t="s">
        <v>104</v>
      </c>
      <c r="D14" s="209">
        <v>4.5548999023437498</v>
      </c>
      <c r="E14" s="209">
        <v>5552</v>
      </c>
      <c r="F14" s="209">
        <v>1922</v>
      </c>
      <c r="G14" s="209">
        <v>1863</v>
      </c>
      <c r="H14" s="209">
        <v>1218.9071371564471</v>
      </c>
      <c r="I14" s="209">
        <v>421.96316959918789</v>
      </c>
      <c r="J14" s="209">
        <v>2630</v>
      </c>
      <c r="K14" s="209">
        <v>2255</v>
      </c>
      <c r="L14" s="209">
        <v>195</v>
      </c>
      <c r="M14" s="209">
        <v>45</v>
      </c>
      <c r="N14" s="210">
        <v>1.7110266159695818E-2</v>
      </c>
      <c r="O14" s="209">
        <v>95</v>
      </c>
      <c r="P14" s="209">
        <v>20</v>
      </c>
      <c r="Q14" s="209">
        <v>115</v>
      </c>
      <c r="R14" s="210">
        <v>4.3726235741444866E-2</v>
      </c>
      <c r="S14" s="209">
        <v>0</v>
      </c>
      <c r="T14" s="209">
        <v>0</v>
      </c>
      <c r="U14" s="209">
        <v>15</v>
      </c>
      <c r="V14" s="209" t="s">
        <v>6</v>
      </c>
    </row>
    <row r="15" spans="1:22" x14ac:dyDescent="0.2">
      <c r="A15" s="121" t="s">
        <v>33</v>
      </c>
      <c r="B15" s="121" t="s">
        <v>118</v>
      </c>
      <c r="C15" s="121" t="s">
        <v>104</v>
      </c>
      <c r="D15" s="121">
        <v>1.5277999877929687</v>
      </c>
      <c r="E15" s="121">
        <v>39</v>
      </c>
      <c r="F15" s="121">
        <v>23</v>
      </c>
      <c r="G15" s="121">
        <v>18</v>
      </c>
      <c r="H15" s="121">
        <v>25.526901630846766</v>
      </c>
      <c r="I15" s="121">
        <v>15.054326602807066</v>
      </c>
      <c r="J15" s="121">
        <v>40</v>
      </c>
      <c r="K15" s="121">
        <v>40</v>
      </c>
      <c r="L15" s="121">
        <v>0</v>
      </c>
      <c r="M15" s="121">
        <v>0</v>
      </c>
      <c r="N15" s="199">
        <v>0</v>
      </c>
      <c r="O15" s="121">
        <v>0</v>
      </c>
      <c r="P15" s="121">
        <v>0</v>
      </c>
      <c r="Q15" s="121">
        <v>0</v>
      </c>
      <c r="R15" s="199">
        <v>0</v>
      </c>
      <c r="S15" s="121">
        <v>0</v>
      </c>
      <c r="T15" s="121">
        <v>0</v>
      </c>
      <c r="U15" s="121">
        <v>0</v>
      </c>
      <c r="V15" s="121" t="s">
        <v>2</v>
      </c>
    </row>
    <row r="16" spans="1:22" x14ac:dyDescent="0.2">
      <c r="A16" s="209" t="s">
        <v>34</v>
      </c>
      <c r="B16" s="209" t="s">
        <v>118</v>
      </c>
      <c r="C16" s="209" t="s">
        <v>104</v>
      </c>
      <c r="D16" s="209">
        <v>4.7975000000000003</v>
      </c>
      <c r="E16" s="209">
        <v>6446</v>
      </c>
      <c r="F16" s="209">
        <v>2219</v>
      </c>
      <c r="G16" s="209">
        <v>2156</v>
      </c>
      <c r="H16" s="209">
        <v>1343.6164669098489</v>
      </c>
      <c r="I16" s="209">
        <v>462.53256904637828</v>
      </c>
      <c r="J16" s="209">
        <v>3315</v>
      </c>
      <c r="K16" s="209">
        <v>2820</v>
      </c>
      <c r="L16" s="209">
        <v>330</v>
      </c>
      <c r="M16" s="209">
        <v>50</v>
      </c>
      <c r="N16" s="210">
        <v>1.5082956259426848E-2</v>
      </c>
      <c r="O16" s="209">
        <v>65</v>
      </c>
      <c r="P16" s="209">
        <v>25</v>
      </c>
      <c r="Q16" s="209">
        <v>90</v>
      </c>
      <c r="R16" s="210">
        <v>2.7149321266968326E-2</v>
      </c>
      <c r="S16" s="209">
        <v>0</v>
      </c>
      <c r="T16" s="209">
        <v>0</v>
      </c>
      <c r="U16" s="209">
        <v>25</v>
      </c>
      <c r="V16" s="209" t="s">
        <v>6</v>
      </c>
    </row>
    <row r="17" spans="1:22" x14ac:dyDescent="0.2">
      <c r="A17" s="209" t="s">
        <v>35</v>
      </c>
      <c r="B17" s="209" t="s">
        <v>118</v>
      </c>
      <c r="C17" s="209" t="s">
        <v>104</v>
      </c>
      <c r="D17" s="209">
        <v>6.8555999755859371</v>
      </c>
      <c r="E17" s="209">
        <v>8757</v>
      </c>
      <c r="F17" s="209">
        <v>2756</v>
      </c>
      <c r="G17" s="209">
        <v>2682</v>
      </c>
      <c r="H17" s="209">
        <v>1277.3499082772187</v>
      </c>
      <c r="I17" s="209">
        <v>402.00711969989891</v>
      </c>
      <c r="J17" s="209">
        <v>4300</v>
      </c>
      <c r="K17" s="209">
        <v>3810</v>
      </c>
      <c r="L17" s="209">
        <v>315</v>
      </c>
      <c r="M17" s="209">
        <v>70</v>
      </c>
      <c r="N17" s="210">
        <v>1.627906976744186E-2</v>
      </c>
      <c r="O17" s="209">
        <v>50</v>
      </c>
      <c r="P17" s="209">
        <v>15</v>
      </c>
      <c r="Q17" s="209">
        <v>65</v>
      </c>
      <c r="R17" s="210">
        <v>1.5116279069767442E-2</v>
      </c>
      <c r="S17" s="209">
        <v>25</v>
      </c>
      <c r="T17" s="209">
        <v>0</v>
      </c>
      <c r="U17" s="209">
        <v>20</v>
      </c>
      <c r="V17" s="209" t="s">
        <v>6</v>
      </c>
    </row>
    <row r="18" spans="1:22" x14ac:dyDescent="0.2">
      <c r="A18" s="121" t="s">
        <v>36</v>
      </c>
      <c r="B18" s="121" t="s">
        <v>118</v>
      </c>
      <c r="C18" s="121" t="s">
        <v>104</v>
      </c>
      <c r="D18" s="121">
        <v>56.873598632812502</v>
      </c>
      <c r="E18" s="121">
        <v>3209</v>
      </c>
      <c r="F18" s="121">
        <v>1083</v>
      </c>
      <c r="G18" s="121">
        <v>1053</v>
      </c>
      <c r="H18" s="121">
        <v>56.423368261220034</v>
      </c>
      <c r="I18" s="121">
        <v>19.042227431256247</v>
      </c>
      <c r="J18" s="121">
        <v>1370</v>
      </c>
      <c r="K18" s="121">
        <v>1145</v>
      </c>
      <c r="L18" s="121">
        <v>90</v>
      </c>
      <c r="M18" s="121">
        <v>10</v>
      </c>
      <c r="N18" s="199">
        <v>7.2992700729927005E-3</v>
      </c>
      <c r="O18" s="121">
        <v>55</v>
      </c>
      <c r="P18" s="121">
        <v>45</v>
      </c>
      <c r="Q18" s="121">
        <v>100</v>
      </c>
      <c r="R18" s="199">
        <v>7.2992700729927001E-2</v>
      </c>
      <c r="S18" s="121">
        <v>0</v>
      </c>
      <c r="T18" s="121">
        <v>0</v>
      </c>
      <c r="U18" s="121">
        <v>15</v>
      </c>
      <c r="V18" s="121" t="s">
        <v>2</v>
      </c>
    </row>
    <row r="19" spans="1:22" x14ac:dyDescent="0.2">
      <c r="A19" s="121" t="s">
        <v>37</v>
      </c>
      <c r="B19" s="121" t="s">
        <v>118</v>
      </c>
      <c r="C19" s="121" t="s">
        <v>104</v>
      </c>
      <c r="D19" s="121">
        <v>98.240302734375007</v>
      </c>
      <c r="E19" s="121">
        <v>7339</v>
      </c>
      <c r="F19" s="121">
        <v>2486</v>
      </c>
      <c r="G19" s="121">
        <v>2397</v>
      </c>
      <c r="H19" s="121">
        <v>74.70457435217196</v>
      </c>
      <c r="I19" s="121">
        <v>25.305296612549323</v>
      </c>
      <c r="J19" s="121">
        <v>3305</v>
      </c>
      <c r="K19" s="121">
        <v>2850</v>
      </c>
      <c r="L19" s="121">
        <v>195</v>
      </c>
      <c r="M19" s="121">
        <v>0</v>
      </c>
      <c r="N19" s="199">
        <v>0</v>
      </c>
      <c r="O19" s="121">
        <v>185</v>
      </c>
      <c r="P19" s="121">
        <v>20</v>
      </c>
      <c r="Q19" s="121">
        <v>205</v>
      </c>
      <c r="R19" s="199">
        <v>6.2027231467473527E-2</v>
      </c>
      <c r="S19" s="121">
        <v>20</v>
      </c>
      <c r="T19" s="121">
        <v>0</v>
      </c>
      <c r="U19" s="121">
        <v>30</v>
      </c>
      <c r="V19" s="121" t="s">
        <v>2</v>
      </c>
    </row>
    <row r="20" spans="1:22" x14ac:dyDescent="0.2">
      <c r="A20" s="121" t="s">
        <v>38</v>
      </c>
      <c r="B20" s="121" t="s">
        <v>118</v>
      </c>
      <c r="C20" s="121" t="s">
        <v>104</v>
      </c>
      <c r="D20" s="121">
        <v>94.985703125000001</v>
      </c>
      <c r="E20" s="121">
        <v>3241</v>
      </c>
      <c r="F20" s="121">
        <v>1007</v>
      </c>
      <c r="G20" s="121">
        <v>978</v>
      </c>
      <c r="H20" s="121">
        <v>34.120924448333916</v>
      </c>
      <c r="I20" s="121">
        <v>10.601595470370953</v>
      </c>
      <c r="J20" s="121">
        <v>1275</v>
      </c>
      <c r="K20" s="121">
        <v>1120</v>
      </c>
      <c r="L20" s="121">
        <v>75</v>
      </c>
      <c r="M20" s="121">
        <v>0</v>
      </c>
      <c r="N20" s="199">
        <v>0</v>
      </c>
      <c r="O20" s="121">
        <v>45</v>
      </c>
      <c r="P20" s="121">
        <v>20</v>
      </c>
      <c r="Q20" s="121">
        <v>65</v>
      </c>
      <c r="R20" s="199">
        <v>5.0980392156862744E-2</v>
      </c>
      <c r="S20" s="121">
        <v>0</v>
      </c>
      <c r="T20" s="121">
        <v>0</v>
      </c>
      <c r="U20" s="121">
        <v>0</v>
      </c>
      <c r="V20" s="121" t="s">
        <v>2</v>
      </c>
    </row>
    <row r="21" spans="1:22" x14ac:dyDescent="0.2">
      <c r="A21" s="209" t="s">
        <v>39</v>
      </c>
      <c r="B21" s="209" t="s">
        <v>118</v>
      </c>
      <c r="C21" s="209" t="s">
        <v>104</v>
      </c>
      <c r="D21" s="209">
        <v>7.7733001708984375</v>
      </c>
      <c r="E21" s="209">
        <v>2187</v>
      </c>
      <c r="F21" s="209">
        <v>1014</v>
      </c>
      <c r="G21" s="209">
        <v>981</v>
      </c>
      <c r="H21" s="209">
        <v>281.34768398468094</v>
      </c>
      <c r="I21" s="209">
        <v>130.4465256335009</v>
      </c>
      <c r="J21" s="209">
        <v>1080</v>
      </c>
      <c r="K21" s="209">
        <v>905</v>
      </c>
      <c r="L21" s="209">
        <v>90</v>
      </c>
      <c r="M21" s="209">
        <v>10</v>
      </c>
      <c r="N21" s="210">
        <v>9.2592592592592587E-3</v>
      </c>
      <c r="O21" s="209">
        <v>65</v>
      </c>
      <c r="P21" s="209">
        <v>0</v>
      </c>
      <c r="Q21" s="209">
        <v>65</v>
      </c>
      <c r="R21" s="210">
        <v>6.0185185185185182E-2</v>
      </c>
      <c r="S21" s="209">
        <v>0</v>
      </c>
      <c r="T21" s="209">
        <v>0</v>
      </c>
      <c r="U21" s="209">
        <v>0</v>
      </c>
      <c r="V21" s="209" t="s">
        <v>6</v>
      </c>
    </row>
    <row r="22" spans="1:22" x14ac:dyDescent="0.2">
      <c r="A22" s="209" t="s">
        <v>40</v>
      </c>
      <c r="B22" s="209" t="s">
        <v>118</v>
      </c>
      <c r="C22" s="209" t="s">
        <v>104</v>
      </c>
      <c r="D22" s="209">
        <v>1.3583999633789063</v>
      </c>
      <c r="E22" s="209">
        <v>4356</v>
      </c>
      <c r="F22" s="209">
        <v>2107</v>
      </c>
      <c r="G22" s="209">
        <v>2009</v>
      </c>
      <c r="H22" s="209">
        <v>3206.713867368499</v>
      </c>
      <c r="I22" s="209">
        <v>1551.0895588947262</v>
      </c>
      <c r="J22" s="209">
        <v>2175</v>
      </c>
      <c r="K22" s="209">
        <v>1685</v>
      </c>
      <c r="L22" s="209">
        <v>200</v>
      </c>
      <c r="M22" s="209">
        <v>10</v>
      </c>
      <c r="N22" s="210">
        <v>4.5977011494252873E-3</v>
      </c>
      <c r="O22" s="209">
        <v>170</v>
      </c>
      <c r="P22" s="209">
        <v>30</v>
      </c>
      <c r="Q22" s="209">
        <v>200</v>
      </c>
      <c r="R22" s="210">
        <v>9.1954022988505746E-2</v>
      </c>
      <c r="S22" s="209">
        <v>20</v>
      </c>
      <c r="T22" s="209">
        <v>15</v>
      </c>
      <c r="U22" s="209">
        <v>45</v>
      </c>
      <c r="V22" s="209" t="s">
        <v>6</v>
      </c>
    </row>
    <row r="23" spans="1:22" x14ac:dyDescent="0.2">
      <c r="A23" s="209" t="s">
        <v>41</v>
      </c>
      <c r="B23" s="209" t="s">
        <v>118</v>
      </c>
      <c r="C23" s="209" t="s">
        <v>104</v>
      </c>
      <c r="D23" s="209">
        <v>0.80430000305175786</v>
      </c>
      <c r="E23" s="209">
        <v>1148</v>
      </c>
      <c r="F23" s="209">
        <v>672</v>
      </c>
      <c r="G23" s="209">
        <v>594</v>
      </c>
      <c r="H23" s="209">
        <v>1427.3281059855033</v>
      </c>
      <c r="I23" s="209">
        <v>835.50913521102632</v>
      </c>
      <c r="J23" s="209">
        <v>485</v>
      </c>
      <c r="K23" s="209">
        <v>365</v>
      </c>
      <c r="L23" s="209">
        <v>65</v>
      </c>
      <c r="M23" s="209">
        <v>0</v>
      </c>
      <c r="N23" s="210">
        <v>0</v>
      </c>
      <c r="O23" s="209">
        <v>30</v>
      </c>
      <c r="P23" s="209">
        <v>10</v>
      </c>
      <c r="Q23" s="209">
        <v>40</v>
      </c>
      <c r="R23" s="210">
        <v>8.247422680412371E-2</v>
      </c>
      <c r="S23" s="209">
        <v>0</v>
      </c>
      <c r="T23" s="209">
        <v>0</v>
      </c>
      <c r="U23" s="209">
        <v>15</v>
      </c>
      <c r="V23" s="209" t="s">
        <v>6</v>
      </c>
    </row>
    <row r="24" spans="1:22" x14ac:dyDescent="0.2">
      <c r="A24" s="209" t="s">
        <v>42</v>
      </c>
      <c r="B24" s="209" t="s">
        <v>118</v>
      </c>
      <c r="C24" s="209" t="s">
        <v>104</v>
      </c>
      <c r="D24" s="209">
        <v>2.242799987792969</v>
      </c>
      <c r="E24" s="209">
        <v>4732</v>
      </c>
      <c r="F24" s="209">
        <v>1603</v>
      </c>
      <c r="G24" s="209">
        <v>1565</v>
      </c>
      <c r="H24" s="209">
        <v>2109.8626831439092</v>
      </c>
      <c r="I24" s="209">
        <v>714.7315894082177</v>
      </c>
      <c r="J24" s="209">
        <v>2435</v>
      </c>
      <c r="K24" s="209">
        <v>2180</v>
      </c>
      <c r="L24" s="209">
        <v>160</v>
      </c>
      <c r="M24" s="209">
        <v>40</v>
      </c>
      <c r="N24" s="210">
        <v>1.6427104722792608E-2</v>
      </c>
      <c r="O24" s="209">
        <v>45</v>
      </c>
      <c r="P24" s="209">
        <v>10</v>
      </c>
      <c r="Q24" s="209">
        <v>55</v>
      </c>
      <c r="R24" s="210">
        <v>2.2587268993839837E-2</v>
      </c>
      <c r="S24" s="209">
        <v>0</v>
      </c>
      <c r="T24" s="209">
        <v>10</v>
      </c>
      <c r="U24" s="209">
        <v>0</v>
      </c>
      <c r="V24" s="209" t="s">
        <v>6</v>
      </c>
    </row>
    <row r="25" spans="1:22" x14ac:dyDescent="0.2">
      <c r="A25" s="209" t="s">
        <v>43</v>
      </c>
      <c r="B25" s="209" t="s">
        <v>118</v>
      </c>
      <c r="C25" s="209" t="s">
        <v>104</v>
      </c>
      <c r="D25" s="209">
        <v>2.3585000610351563</v>
      </c>
      <c r="E25" s="209">
        <v>4042</v>
      </c>
      <c r="F25" s="209">
        <v>1422</v>
      </c>
      <c r="G25" s="209">
        <v>1370</v>
      </c>
      <c r="H25" s="209">
        <v>1713.8011004443001</v>
      </c>
      <c r="I25" s="209">
        <v>602.92557269465487</v>
      </c>
      <c r="J25" s="209">
        <v>1925</v>
      </c>
      <c r="K25" s="209">
        <v>1670</v>
      </c>
      <c r="L25" s="209">
        <v>145</v>
      </c>
      <c r="M25" s="209">
        <v>55</v>
      </c>
      <c r="N25" s="210">
        <v>2.8571428571428571E-2</v>
      </c>
      <c r="O25" s="209">
        <v>20</v>
      </c>
      <c r="P25" s="209">
        <v>0</v>
      </c>
      <c r="Q25" s="209">
        <v>20</v>
      </c>
      <c r="R25" s="210">
        <v>1.038961038961039E-2</v>
      </c>
      <c r="S25" s="209">
        <v>0</v>
      </c>
      <c r="T25" s="209">
        <v>0</v>
      </c>
      <c r="U25" s="209">
        <v>25</v>
      </c>
      <c r="V25" s="209" t="s">
        <v>6</v>
      </c>
    </row>
    <row r="26" spans="1:22" x14ac:dyDescent="0.2">
      <c r="A26" s="121" t="s">
        <v>44</v>
      </c>
      <c r="B26" s="121" t="s">
        <v>118</v>
      </c>
      <c r="C26" s="121" t="s">
        <v>104</v>
      </c>
      <c r="D26" s="121">
        <v>36.860300292968752</v>
      </c>
      <c r="E26" s="121">
        <v>394</v>
      </c>
      <c r="F26" s="121">
        <v>126</v>
      </c>
      <c r="G26" s="121">
        <v>123</v>
      </c>
      <c r="H26" s="121">
        <v>10.68900678693486</v>
      </c>
      <c r="I26" s="121">
        <v>3.418311815111148</v>
      </c>
      <c r="J26" s="121">
        <v>205</v>
      </c>
      <c r="K26" s="121">
        <v>185</v>
      </c>
      <c r="L26" s="121">
        <v>15</v>
      </c>
      <c r="M26" s="121">
        <v>0</v>
      </c>
      <c r="N26" s="199">
        <v>0</v>
      </c>
      <c r="O26" s="121">
        <v>0</v>
      </c>
      <c r="P26" s="121">
        <v>0</v>
      </c>
      <c r="Q26" s="121">
        <v>0</v>
      </c>
      <c r="R26" s="199">
        <v>0</v>
      </c>
      <c r="S26" s="121">
        <v>0</v>
      </c>
      <c r="T26" s="121">
        <v>0</v>
      </c>
      <c r="U26" s="121">
        <v>0</v>
      </c>
      <c r="V26" s="121" t="s">
        <v>2</v>
      </c>
    </row>
    <row r="27" spans="1:22" x14ac:dyDescent="0.2">
      <c r="A27" s="209" t="s">
        <v>45</v>
      </c>
      <c r="B27" s="209" t="s">
        <v>118</v>
      </c>
      <c r="C27" s="209" t="s">
        <v>104</v>
      </c>
      <c r="D27" s="209">
        <v>23.63</v>
      </c>
      <c r="E27" s="209">
        <v>7981</v>
      </c>
      <c r="F27" s="209">
        <v>2944</v>
      </c>
      <c r="G27" s="209">
        <v>2843</v>
      </c>
      <c r="H27" s="209">
        <v>337.74862462970799</v>
      </c>
      <c r="I27" s="209">
        <v>124.5873889123995</v>
      </c>
      <c r="J27" s="209">
        <v>3985</v>
      </c>
      <c r="K27" s="209">
        <v>3545</v>
      </c>
      <c r="L27" s="209">
        <v>285</v>
      </c>
      <c r="M27" s="209">
        <v>85</v>
      </c>
      <c r="N27" s="210">
        <v>2.1329987452948559E-2</v>
      </c>
      <c r="O27" s="209">
        <v>50</v>
      </c>
      <c r="P27" s="209">
        <v>10</v>
      </c>
      <c r="Q27" s="209">
        <v>60</v>
      </c>
      <c r="R27" s="210">
        <v>1.5056461731493099E-2</v>
      </c>
      <c r="S27" s="209">
        <v>10</v>
      </c>
      <c r="T27" s="209">
        <v>0</v>
      </c>
      <c r="U27" s="209">
        <v>10</v>
      </c>
      <c r="V27" s="209" t="s">
        <v>6</v>
      </c>
    </row>
    <row r="28" spans="1:22" x14ac:dyDescent="0.2">
      <c r="A28" s="211" t="s">
        <v>46</v>
      </c>
      <c r="B28" s="211" t="s">
        <v>118</v>
      </c>
      <c r="C28" s="211" t="s">
        <v>104</v>
      </c>
      <c r="D28" s="211">
        <v>2.5285000610351562</v>
      </c>
      <c r="E28" s="211">
        <v>182</v>
      </c>
      <c r="F28" s="211">
        <v>62</v>
      </c>
      <c r="G28" s="211">
        <v>55</v>
      </c>
      <c r="H28" s="211">
        <v>71.979432709797933</v>
      </c>
      <c r="I28" s="211">
        <v>24.520466087953142</v>
      </c>
      <c r="J28" s="211">
        <v>0</v>
      </c>
      <c r="K28" s="211">
        <v>0</v>
      </c>
      <c r="L28" s="211">
        <v>0</v>
      </c>
      <c r="M28" s="211">
        <v>0</v>
      </c>
      <c r="N28" s="212" t="e">
        <v>#DIV/0!</v>
      </c>
      <c r="O28" s="211">
        <v>0</v>
      </c>
      <c r="P28" s="211">
        <v>0</v>
      </c>
      <c r="Q28" s="211">
        <v>0</v>
      </c>
      <c r="R28" s="212" t="e">
        <v>#DIV/0!</v>
      </c>
      <c r="S28" s="211">
        <v>0</v>
      </c>
      <c r="T28" s="211">
        <v>0</v>
      </c>
      <c r="U28" s="211">
        <v>0</v>
      </c>
      <c r="V28" s="211" t="s">
        <v>117</v>
      </c>
    </row>
    <row r="29" spans="1:22" x14ac:dyDescent="0.2">
      <c r="A29" s="209" t="s">
        <v>47</v>
      </c>
      <c r="B29" s="209" t="s">
        <v>118</v>
      </c>
      <c r="C29" s="209" t="s">
        <v>104</v>
      </c>
      <c r="D29" s="209">
        <v>3.9379000854492188</v>
      </c>
      <c r="E29" s="209">
        <v>3860</v>
      </c>
      <c r="F29" s="209">
        <v>1821</v>
      </c>
      <c r="G29" s="209">
        <v>1750</v>
      </c>
      <c r="H29" s="209">
        <v>980.21786135786829</v>
      </c>
      <c r="I29" s="209">
        <v>462.42920350587519</v>
      </c>
      <c r="J29" s="209">
        <v>1825</v>
      </c>
      <c r="K29" s="209">
        <v>1490</v>
      </c>
      <c r="L29" s="209">
        <v>170</v>
      </c>
      <c r="M29" s="209">
        <v>100</v>
      </c>
      <c r="N29" s="210">
        <v>5.4794520547945202E-2</v>
      </c>
      <c r="O29" s="209">
        <v>55</v>
      </c>
      <c r="P29" s="209">
        <v>0</v>
      </c>
      <c r="Q29" s="209">
        <v>55</v>
      </c>
      <c r="R29" s="210">
        <v>3.0136986301369864E-2</v>
      </c>
      <c r="S29" s="209">
        <v>0</v>
      </c>
      <c r="T29" s="209">
        <v>0</v>
      </c>
      <c r="U29" s="209">
        <v>10</v>
      </c>
      <c r="V29" s="209" t="s">
        <v>6</v>
      </c>
    </row>
    <row r="30" spans="1:22" x14ac:dyDescent="0.2">
      <c r="A30" s="209" t="s">
        <v>48</v>
      </c>
      <c r="B30" s="209" t="s">
        <v>118</v>
      </c>
      <c r="C30" s="209" t="s">
        <v>104</v>
      </c>
      <c r="D30" s="209">
        <v>3.2898999023437501</v>
      </c>
      <c r="E30" s="209">
        <v>8577</v>
      </c>
      <c r="F30" s="209">
        <v>2895</v>
      </c>
      <c r="G30" s="209">
        <v>2817</v>
      </c>
      <c r="H30" s="209">
        <v>2607.0702010993341</v>
      </c>
      <c r="I30" s="209">
        <v>879.96598253265381</v>
      </c>
      <c r="J30" s="209">
        <v>4040</v>
      </c>
      <c r="K30" s="209">
        <v>3475</v>
      </c>
      <c r="L30" s="209">
        <v>290</v>
      </c>
      <c r="M30" s="209">
        <v>185</v>
      </c>
      <c r="N30" s="210">
        <v>4.5792079207920791E-2</v>
      </c>
      <c r="O30" s="209">
        <v>45</v>
      </c>
      <c r="P30" s="209">
        <v>10</v>
      </c>
      <c r="Q30" s="209">
        <v>55</v>
      </c>
      <c r="R30" s="210">
        <v>1.3613861386138614E-2</v>
      </c>
      <c r="S30" s="209">
        <v>15</v>
      </c>
      <c r="T30" s="209">
        <v>10</v>
      </c>
      <c r="U30" s="209">
        <v>20</v>
      </c>
      <c r="V30" s="209" t="s">
        <v>6</v>
      </c>
    </row>
    <row r="31" spans="1:22" x14ac:dyDescent="0.2">
      <c r="A31" s="209" t="s">
        <v>49</v>
      </c>
      <c r="B31" s="209" t="s">
        <v>118</v>
      </c>
      <c r="C31" s="209" t="s">
        <v>104</v>
      </c>
      <c r="D31" s="209">
        <v>2.9575</v>
      </c>
      <c r="E31" s="209">
        <v>7079</v>
      </c>
      <c r="F31" s="209">
        <v>2573</v>
      </c>
      <c r="G31" s="209">
        <v>2511</v>
      </c>
      <c r="H31" s="209">
        <v>2393.5756551141167</v>
      </c>
      <c r="I31" s="209">
        <v>869.99154691462388</v>
      </c>
      <c r="J31" s="209">
        <v>3150</v>
      </c>
      <c r="K31" s="209">
        <v>2645</v>
      </c>
      <c r="L31" s="209">
        <v>275</v>
      </c>
      <c r="M31" s="209">
        <v>70</v>
      </c>
      <c r="N31" s="210">
        <v>2.2222222222222223E-2</v>
      </c>
      <c r="O31" s="209">
        <v>100</v>
      </c>
      <c r="P31" s="209">
        <v>10</v>
      </c>
      <c r="Q31" s="209">
        <v>110</v>
      </c>
      <c r="R31" s="210">
        <v>3.4920634920634921E-2</v>
      </c>
      <c r="S31" s="209">
        <v>15</v>
      </c>
      <c r="T31" s="209">
        <v>0</v>
      </c>
      <c r="U31" s="209">
        <v>30</v>
      </c>
      <c r="V31" s="209" t="s">
        <v>6</v>
      </c>
    </row>
    <row r="32" spans="1:22" x14ac:dyDescent="0.2">
      <c r="A32" s="209" t="s">
        <v>50</v>
      </c>
      <c r="B32" s="209" t="s">
        <v>118</v>
      </c>
      <c r="C32" s="209" t="s">
        <v>104</v>
      </c>
      <c r="D32" s="209">
        <v>6.4078997802734374</v>
      </c>
      <c r="E32" s="209">
        <v>2791</v>
      </c>
      <c r="F32" s="209">
        <v>1027</v>
      </c>
      <c r="G32" s="209">
        <v>1003</v>
      </c>
      <c r="H32" s="209">
        <v>435.55612536138989</v>
      </c>
      <c r="I32" s="209">
        <v>160.27092108425202</v>
      </c>
      <c r="J32" s="209">
        <v>1350</v>
      </c>
      <c r="K32" s="209">
        <v>1115</v>
      </c>
      <c r="L32" s="209">
        <v>90</v>
      </c>
      <c r="M32" s="209">
        <v>35</v>
      </c>
      <c r="N32" s="210">
        <v>2.5925925925925925E-2</v>
      </c>
      <c r="O32" s="209">
        <v>45</v>
      </c>
      <c r="P32" s="209">
        <v>20</v>
      </c>
      <c r="Q32" s="209">
        <v>65</v>
      </c>
      <c r="R32" s="210">
        <v>4.8148148148148148E-2</v>
      </c>
      <c r="S32" s="209">
        <v>0</v>
      </c>
      <c r="T32" s="209">
        <v>0</v>
      </c>
      <c r="U32" s="209">
        <v>40</v>
      </c>
      <c r="V32" s="209" t="s">
        <v>6</v>
      </c>
    </row>
    <row r="33" spans="1:22" x14ac:dyDescent="0.2">
      <c r="A33" s="209" t="s">
        <v>51</v>
      </c>
      <c r="B33" s="209" t="s">
        <v>118</v>
      </c>
      <c r="C33" s="209" t="s">
        <v>104</v>
      </c>
      <c r="D33" s="209">
        <v>6.9921997070312498</v>
      </c>
      <c r="E33" s="209">
        <v>2794</v>
      </c>
      <c r="F33" s="209">
        <v>1029</v>
      </c>
      <c r="G33" s="209">
        <v>992</v>
      </c>
      <c r="H33" s="209">
        <v>399.58812921066828</v>
      </c>
      <c r="I33" s="209">
        <v>147.16398888968419</v>
      </c>
      <c r="J33" s="209">
        <v>1375</v>
      </c>
      <c r="K33" s="209">
        <v>1165</v>
      </c>
      <c r="L33" s="209">
        <v>95</v>
      </c>
      <c r="M33" s="209">
        <v>40</v>
      </c>
      <c r="N33" s="210">
        <v>2.9090909090909091E-2</v>
      </c>
      <c r="O33" s="209">
        <v>65</v>
      </c>
      <c r="P33" s="209">
        <v>0</v>
      </c>
      <c r="Q33" s="209">
        <v>65</v>
      </c>
      <c r="R33" s="210">
        <v>4.7272727272727272E-2</v>
      </c>
      <c r="S33" s="209">
        <v>0</v>
      </c>
      <c r="T33" s="209">
        <v>0</v>
      </c>
      <c r="U33" s="209">
        <v>10</v>
      </c>
      <c r="V33" s="209" t="s">
        <v>6</v>
      </c>
    </row>
    <row r="34" spans="1:22" x14ac:dyDescent="0.2">
      <c r="A34" s="209" t="s">
        <v>52</v>
      </c>
      <c r="B34" s="209" t="s">
        <v>118</v>
      </c>
      <c r="C34" s="209" t="s">
        <v>104</v>
      </c>
      <c r="D34" s="209">
        <v>15.303900146484375</v>
      </c>
      <c r="E34" s="209">
        <v>4680</v>
      </c>
      <c r="F34" s="209">
        <v>1440</v>
      </c>
      <c r="G34" s="209">
        <v>1385</v>
      </c>
      <c r="H34" s="209">
        <v>305.80439987221774</v>
      </c>
      <c r="I34" s="209">
        <v>94.093661499143934</v>
      </c>
      <c r="J34" s="209">
        <v>1870</v>
      </c>
      <c r="K34" s="209">
        <v>1620</v>
      </c>
      <c r="L34" s="209">
        <v>170</v>
      </c>
      <c r="M34" s="209">
        <v>30</v>
      </c>
      <c r="N34" s="210">
        <v>1.6042780748663103E-2</v>
      </c>
      <c r="O34" s="209">
        <v>25</v>
      </c>
      <c r="P34" s="209">
        <v>0</v>
      </c>
      <c r="Q34" s="209">
        <v>25</v>
      </c>
      <c r="R34" s="210">
        <v>1.3368983957219251E-2</v>
      </c>
      <c r="S34" s="209">
        <v>0</v>
      </c>
      <c r="T34" s="209">
        <v>0</v>
      </c>
      <c r="U34" s="209">
        <v>25</v>
      </c>
      <c r="V34" s="209" t="s">
        <v>6</v>
      </c>
    </row>
    <row r="35" spans="1:22" x14ac:dyDescent="0.2">
      <c r="A35" s="121" t="s">
        <v>53</v>
      </c>
      <c r="B35" s="121" t="s">
        <v>118</v>
      </c>
      <c r="C35" s="121" t="s">
        <v>104</v>
      </c>
      <c r="D35" s="121">
        <v>161.64419921875</v>
      </c>
      <c r="E35" s="121">
        <v>2848</v>
      </c>
      <c r="F35" s="121">
        <v>1143</v>
      </c>
      <c r="G35" s="121">
        <v>1087</v>
      </c>
      <c r="H35" s="121">
        <v>17.61894341872334</v>
      </c>
      <c r="I35" s="121">
        <v>7.0710857891856671</v>
      </c>
      <c r="J35" s="121">
        <v>1480</v>
      </c>
      <c r="K35" s="121">
        <v>1305</v>
      </c>
      <c r="L35" s="121">
        <v>85</v>
      </c>
      <c r="M35" s="121">
        <v>10</v>
      </c>
      <c r="N35" s="199">
        <v>6.7567567567567571E-3</v>
      </c>
      <c r="O35" s="121">
        <v>45</v>
      </c>
      <c r="P35" s="121">
        <v>0</v>
      </c>
      <c r="Q35" s="121">
        <v>45</v>
      </c>
      <c r="R35" s="199">
        <v>3.0405405405405407E-2</v>
      </c>
      <c r="S35" s="121">
        <v>10</v>
      </c>
      <c r="T35" s="121">
        <v>0</v>
      </c>
      <c r="U35" s="121">
        <v>15</v>
      </c>
      <c r="V35" s="121" t="s">
        <v>2</v>
      </c>
    </row>
    <row r="36" spans="1:22" x14ac:dyDescent="0.2">
      <c r="A36" s="121" t="s">
        <v>54</v>
      </c>
      <c r="B36" s="121" t="s">
        <v>118</v>
      </c>
      <c r="C36" s="121" t="s">
        <v>104</v>
      </c>
      <c r="D36" s="121">
        <v>25.249599609375</v>
      </c>
      <c r="E36" s="121">
        <v>1876</v>
      </c>
      <c r="F36" s="121">
        <v>670</v>
      </c>
      <c r="G36" s="121">
        <v>645</v>
      </c>
      <c r="H36" s="121">
        <v>74.298207853698173</v>
      </c>
      <c r="I36" s="121">
        <v>26.535074233463632</v>
      </c>
      <c r="J36" s="121">
        <v>910</v>
      </c>
      <c r="K36" s="121">
        <v>800</v>
      </c>
      <c r="L36" s="121">
        <v>55</v>
      </c>
      <c r="M36" s="121">
        <v>15</v>
      </c>
      <c r="N36" s="199">
        <v>1.6483516483516484E-2</v>
      </c>
      <c r="O36" s="121">
        <v>20</v>
      </c>
      <c r="P36" s="121">
        <v>0</v>
      </c>
      <c r="Q36" s="121">
        <v>20</v>
      </c>
      <c r="R36" s="199">
        <v>2.197802197802198E-2</v>
      </c>
      <c r="S36" s="121">
        <v>0</v>
      </c>
      <c r="T36" s="121">
        <v>0</v>
      </c>
      <c r="U36" s="121">
        <v>20</v>
      </c>
      <c r="V36" s="121" t="s">
        <v>2</v>
      </c>
    </row>
  </sheetData>
  <sortState ref="A2:V36">
    <sortCondition ref="A2:A36"/>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2"/>
  <sheetViews>
    <sheetView workbookViewId="0">
      <selection activeCell="H8" sqref="H8"/>
    </sheetView>
  </sheetViews>
  <sheetFormatPr defaultRowHeight="12.75" x14ac:dyDescent="0.2"/>
  <cols>
    <col min="1" max="1" width="11" style="14" bestFit="1" customWidth="1"/>
    <col min="2" max="16384" width="9.140625" style="14"/>
  </cols>
  <sheetData>
    <row r="1" spans="1:14" x14ac:dyDescent="0.2">
      <c r="A1" s="14" t="s">
        <v>105</v>
      </c>
      <c r="B1" s="14" t="s">
        <v>106</v>
      </c>
      <c r="C1" s="14" t="s">
        <v>107</v>
      </c>
      <c r="D1" s="14" t="s">
        <v>108</v>
      </c>
      <c r="E1" s="14" t="s">
        <v>109</v>
      </c>
      <c r="F1" s="14" t="s">
        <v>110</v>
      </c>
      <c r="G1" s="14" t="s">
        <v>111</v>
      </c>
      <c r="H1" s="14" t="s">
        <v>112</v>
      </c>
      <c r="I1" s="14" t="s">
        <v>113</v>
      </c>
      <c r="J1" s="14" t="s">
        <v>114</v>
      </c>
      <c r="K1" s="14" t="s">
        <v>115</v>
      </c>
      <c r="L1" s="14" t="s">
        <v>9</v>
      </c>
      <c r="M1" s="14" t="s">
        <v>10</v>
      </c>
      <c r="N1" s="14" t="s">
        <v>11</v>
      </c>
    </row>
    <row r="2" spans="1:14" x14ac:dyDescent="0.2">
      <c r="A2" s="14">
        <v>9320000</v>
      </c>
      <c r="B2" s="14">
        <v>180518</v>
      </c>
      <c r="C2" s="14">
        <v>170191</v>
      </c>
      <c r="D2" s="14">
        <v>65967</v>
      </c>
      <c r="E2" s="14">
        <v>297.3</v>
      </c>
      <c r="F2" s="14">
        <v>607.13</v>
      </c>
      <c r="G2" s="14">
        <v>80900</v>
      </c>
      <c r="H2" s="14">
        <v>62631</v>
      </c>
      <c r="I2" s="14">
        <v>68580</v>
      </c>
      <c r="J2" s="14">
        <v>6260</v>
      </c>
      <c r="K2" s="14">
        <v>1995</v>
      </c>
      <c r="L2" s="14">
        <v>2555</v>
      </c>
      <c r="M2" s="14">
        <v>450</v>
      </c>
      <c r="N2" s="14">
        <v>1065</v>
      </c>
    </row>
    <row r="3" spans="1:14" x14ac:dyDescent="0.2">
      <c r="A3" s="14">
        <v>9320001</v>
      </c>
      <c r="B3" s="14">
        <v>3101</v>
      </c>
      <c r="C3" s="14">
        <v>3162</v>
      </c>
      <c r="D3" s="14">
        <v>729</v>
      </c>
      <c r="E3" s="14">
        <v>117.5</v>
      </c>
      <c r="F3" s="14">
        <v>26.39</v>
      </c>
      <c r="G3" s="14">
        <v>965</v>
      </c>
      <c r="H3" s="14">
        <v>650</v>
      </c>
      <c r="I3" s="14">
        <v>840</v>
      </c>
      <c r="J3" s="14">
        <v>55</v>
      </c>
      <c r="K3" s="14">
        <v>0</v>
      </c>
      <c r="L3" s="14">
        <v>35</v>
      </c>
      <c r="M3" s="14">
        <v>10</v>
      </c>
      <c r="N3" s="14">
        <v>20</v>
      </c>
    </row>
    <row r="4" spans="1:14" x14ac:dyDescent="0.2">
      <c r="A4" s="14">
        <v>9320002</v>
      </c>
      <c r="B4" s="14">
        <v>1163</v>
      </c>
      <c r="C4" s="14">
        <v>1226</v>
      </c>
      <c r="D4" s="14">
        <v>451</v>
      </c>
      <c r="E4" s="14">
        <v>132.19999999999999</v>
      </c>
      <c r="F4" s="14">
        <v>8.8000000000000007</v>
      </c>
      <c r="G4" s="14">
        <v>540</v>
      </c>
      <c r="H4" s="14">
        <v>420</v>
      </c>
      <c r="I4" s="14">
        <v>470</v>
      </c>
      <c r="J4" s="14">
        <v>25</v>
      </c>
      <c r="K4" s="14">
        <v>10</v>
      </c>
      <c r="L4" s="14">
        <v>25</v>
      </c>
      <c r="M4" s="14">
        <v>0</v>
      </c>
      <c r="N4" s="14">
        <v>10</v>
      </c>
    </row>
    <row r="5" spans="1:14" x14ac:dyDescent="0.2">
      <c r="A5" s="14">
        <v>9320003</v>
      </c>
      <c r="B5" s="14">
        <v>7248</v>
      </c>
      <c r="C5" s="14">
        <v>6632</v>
      </c>
      <c r="D5" s="14">
        <v>2638</v>
      </c>
      <c r="E5" s="14">
        <v>3344.4</v>
      </c>
      <c r="F5" s="14">
        <v>2.17</v>
      </c>
      <c r="G5" s="14">
        <v>3205</v>
      </c>
      <c r="H5" s="14">
        <v>2491</v>
      </c>
      <c r="I5" s="14">
        <v>2590</v>
      </c>
      <c r="J5" s="14">
        <v>340</v>
      </c>
      <c r="K5" s="14">
        <v>85</v>
      </c>
      <c r="L5" s="14">
        <v>115</v>
      </c>
      <c r="M5" s="14">
        <v>25</v>
      </c>
      <c r="N5" s="14">
        <v>45</v>
      </c>
    </row>
    <row r="6" spans="1:14" x14ac:dyDescent="0.2">
      <c r="A6" s="14">
        <v>9320004</v>
      </c>
      <c r="B6" s="14">
        <v>7061</v>
      </c>
      <c r="C6" s="14">
        <v>6910</v>
      </c>
      <c r="D6" s="14">
        <v>2343</v>
      </c>
      <c r="E6" s="14">
        <v>3724.7</v>
      </c>
      <c r="F6" s="14">
        <v>1.9</v>
      </c>
      <c r="G6" s="14">
        <v>3255</v>
      </c>
      <c r="H6" s="14">
        <v>2157</v>
      </c>
      <c r="I6" s="14">
        <v>2605</v>
      </c>
      <c r="J6" s="14">
        <v>370</v>
      </c>
      <c r="K6" s="14">
        <v>75</v>
      </c>
      <c r="L6" s="14">
        <v>120</v>
      </c>
      <c r="M6" s="14">
        <v>35</v>
      </c>
      <c r="N6" s="14">
        <v>50</v>
      </c>
    </row>
    <row r="7" spans="1:14" x14ac:dyDescent="0.2">
      <c r="A7" s="14">
        <v>9320005.0099999998</v>
      </c>
      <c r="B7" s="14">
        <v>3715</v>
      </c>
      <c r="C7" s="14">
        <v>3572</v>
      </c>
      <c r="D7" s="14">
        <v>1384</v>
      </c>
      <c r="E7" s="14">
        <v>2955.9</v>
      </c>
      <c r="F7" s="14">
        <v>1.26</v>
      </c>
      <c r="G7" s="14">
        <v>1635</v>
      </c>
      <c r="H7" s="14">
        <v>1280</v>
      </c>
      <c r="I7" s="14">
        <v>1375</v>
      </c>
      <c r="J7" s="14">
        <v>150</v>
      </c>
      <c r="K7" s="14">
        <v>30</v>
      </c>
      <c r="L7" s="14">
        <v>55</v>
      </c>
      <c r="M7" s="14">
        <v>15</v>
      </c>
      <c r="N7" s="14">
        <v>10</v>
      </c>
    </row>
    <row r="8" spans="1:14" x14ac:dyDescent="0.2">
      <c r="A8" s="14">
        <v>9320005.0199999996</v>
      </c>
      <c r="B8" s="14">
        <v>7066</v>
      </c>
      <c r="C8" s="14">
        <v>6746</v>
      </c>
      <c r="D8" s="14">
        <v>3204</v>
      </c>
      <c r="E8" s="14">
        <v>4234.7</v>
      </c>
      <c r="F8" s="14">
        <v>1.67</v>
      </c>
      <c r="G8" s="14">
        <v>2370</v>
      </c>
      <c r="H8" s="14">
        <v>3083</v>
      </c>
      <c r="I8" s="14">
        <v>1900</v>
      </c>
      <c r="J8" s="14">
        <v>150</v>
      </c>
      <c r="K8" s="14">
        <v>70</v>
      </c>
      <c r="L8" s="14">
        <v>205</v>
      </c>
      <c r="M8" s="14">
        <v>20</v>
      </c>
      <c r="N8" s="14">
        <v>30</v>
      </c>
    </row>
    <row r="9" spans="1:14" x14ac:dyDescent="0.2">
      <c r="A9" s="14">
        <v>9320006</v>
      </c>
      <c r="B9" s="14">
        <v>5445</v>
      </c>
      <c r="C9" s="14">
        <v>5105</v>
      </c>
      <c r="D9" s="14">
        <v>2847</v>
      </c>
      <c r="E9" s="14">
        <v>2468.3000000000002</v>
      </c>
      <c r="F9" s="14">
        <v>2.21</v>
      </c>
      <c r="G9" s="14">
        <v>2090</v>
      </c>
      <c r="H9" s="14">
        <v>2728</v>
      </c>
      <c r="I9" s="14">
        <v>1585</v>
      </c>
      <c r="J9" s="14">
        <v>145</v>
      </c>
      <c r="K9" s="14">
        <v>105</v>
      </c>
      <c r="L9" s="14">
        <v>190</v>
      </c>
      <c r="M9" s="14">
        <v>25</v>
      </c>
      <c r="N9" s="14">
        <v>35</v>
      </c>
    </row>
    <row r="10" spans="1:14" x14ac:dyDescent="0.2">
      <c r="A10" s="14">
        <v>9320007.0099999998</v>
      </c>
      <c r="B10" s="14">
        <v>4123</v>
      </c>
      <c r="C10" s="14">
        <v>3772</v>
      </c>
      <c r="D10" s="14">
        <v>2110</v>
      </c>
      <c r="E10" s="14">
        <v>6099.1</v>
      </c>
      <c r="F10" s="14">
        <v>0.68</v>
      </c>
      <c r="G10" s="14">
        <v>1695</v>
      </c>
      <c r="H10" s="14">
        <v>2034</v>
      </c>
      <c r="I10" s="14">
        <v>1345</v>
      </c>
      <c r="J10" s="14">
        <v>135</v>
      </c>
      <c r="K10" s="14">
        <v>70</v>
      </c>
      <c r="L10" s="14">
        <v>80</v>
      </c>
      <c r="M10" s="14">
        <v>20</v>
      </c>
      <c r="N10" s="14">
        <v>35</v>
      </c>
    </row>
    <row r="11" spans="1:14" x14ac:dyDescent="0.2">
      <c r="A11" s="14">
        <v>9320007.0199999996</v>
      </c>
      <c r="B11" s="14">
        <v>5495</v>
      </c>
      <c r="C11" s="14">
        <v>5196</v>
      </c>
      <c r="D11" s="14">
        <v>2960</v>
      </c>
      <c r="E11" s="14">
        <v>6213.3</v>
      </c>
      <c r="F11" s="14">
        <v>0.88</v>
      </c>
      <c r="G11" s="14">
        <v>2110</v>
      </c>
      <c r="H11" s="14">
        <v>2867</v>
      </c>
      <c r="I11" s="14">
        <v>1680</v>
      </c>
      <c r="J11" s="14">
        <v>220</v>
      </c>
      <c r="K11" s="14">
        <v>25</v>
      </c>
      <c r="L11" s="14">
        <v>125</v>
      </c>
      <c r="M11" s="14">
        <v>30</v>
      </c>
      <c r="N11" s="14">
        <v>35</v>
      </c>
    </row>
    <row r="12" spans="1:14" x14ac:dyDescent="0.2">
      <c r="A12" s="14">
        <v>9320008.0099999998</v>
      </c>
      <c r="B12" s="14">
        <v>7967</v>
      </c>
      <c r="C12" s="14">
        <v>7625</v>
      </c>
      <c r="D12" s="14">
        <v>2388</v>
      </c>
      <c r="E12" s="14">
        <v>4035.4</v>
      </c>
      <c r="F12" s="14">
        <v>1.97</v>
      </c>
      <c r="G12" s="14">
        <v>3630</v>
      </c>
      <c r="H12" s="14">
        <v>2188</v>
      </c>
      <c r="I12" s="14">
        <v>2960</v>
      </c>
      <c r="J12" s="14">
        <v>460</v>
      </c>
      <c r="K12" s="14">
        <v>80</v>
      </c>
      <c r="L12" s="14">
        <v>75</v>
      </c>
      <c r="M12" s="14">
        <v>10</v>
      </c>
      <c r="N12" s="14">
        <v>50</v>
      </c>
    </row>
    <row r="13" spans="1:14" x14ac:dyDescent="0.2">
      <c r="A13" s="14">
        <v>9320008.0299999993</v>
      </c>
      <c r="B13" s="14">
        <v>5326</v>
      </c>
      <c r="C13" s="14">
        <v>4424</v>
      </c>
      <c r="D13" s="14">
        <v>1503</v>
      </c>
      <c r="E13" s="14">
        <v>2265</v>
      </c>
      <c r="F13" s="14">
        <v>2.35</v>
      </c>
      <c r="G13" s="14">
        <v>2325</v>
      </c>
      <c r="H13" s="14">
        <v>1422</v>
      </c>
      <c r="I13" s="14">
        <v>1925</v>
      </c>
      <c r="J13" s="14">
        <v>265</v>
      </c>
      <c r="K13" s="14">
        <v>75</v>
      </c>
      <c r="L13" s="14">
        <v>45</v>
      </c>
      <c r="M13" s="14">
        <v>0</v>
      </c>
      <c r="N13" s="14">
        <v>10</v>
      </c>
    </row>
    <row r="14" spans="1:14" x14ac:dyDescent="0.2">
      <c r="A14" s="14">
        <v>9320008.0399999991</v>
      </c>
      <c r="B14" s="14">
        <v>6783</v>
      </c>
      <c r="C14" s="14">
        <v>6689</v>
      </c>
      <c r="D14" s="14">
        <v>1797</v>
      </c>
      <c r="E14" s="14">
        <v>3388.8</v>
      </c>
      <c r="F14" s="14">
        <v>2</v>
      </c>
      <c r="G14" s="14">
        <v>3000</v>
      </c>
      <c r="H14" s="14">
        <v>1688</v>
      </c>
      <c r="I14" s="14">
        <v>2490</v>
      </c>
      <c r="J14" s="14">
        <v>365</v>
      </c>
      <c r="K14" s="14">
        <v>50</v>
      </c>
      <c r="L14" s="14">
        <v>35</v>
      </c>
      <c r="M14" s="14">
        <v>10</v>
      </c>
      <c r="N14" s="14">
        <v>45</v>
      </c>
    </row>
    <row r="15" spans="1:14" x14ac:dyDescent="0.2">
      <c r="A15" s="14">
        <v>9320009.0099999998</v>
      </c>
      <c r="B15" s="14">
        <v>7335</v>
      </c>
      <c r="C15" s="14">
        <v>7072</v>
      </c>
      <c r="D15" s="14">
        <v>2085</v>
      </c>
      <c r="E15" s="14">
        <v>2952.5</v>
      </c>
      <c r="F15" s="14">
        <v>2.48</v>
      </c>
      <c r="G15" s="14">
        <v>3295</v>
      </c>
      <c r="H15" s="14">
        <v>1938</v>
      </c>
      <c r="I15" s="14">
        <v>2785</v>
      </c>
      <c r="J15" s="14">
        <v>340</v>
      </c>
      <c r="K15" s="14">
        <v>85</v>
      </c>
      <c r="L15" s="14">
        <v>55</v>
      </c>
      <c r="M15" s="14">
        <v>10</v>
      </c>
      <c r="N15" s="14">
        <v>15</v>
      </c>
    </row>
    <row r="16" spans="1:14" x14ac:dyDescent="0.2">
      <c r="A16" s="14">
        <v>9320009.0199999996</v>
      </c>
      <c r="B16" s="14">
        <v>5723</v>
      </c>
      <c r="C16" s="14">
        <v>5746</v>
      </c>
      <c r="D16" s="14">
        <v>2036</v>
      </c>
      <c r="E16" s="14">
        <v>1258.7</v>
      </c>
      <c r="F16" s="14">
        <v>4.55</v>
      </c>
      <c r="G16" s="14">
        <v>2595</v>
      </c>
      <c r="H16" s="14">
        <v>1936</v>
      </c>
      <c r="I16" s="14">
        <v>2155</v>
      </c>
      <c r="J16" s="14">
        <v>225</v>
      </c>
      <c r="K16" s="14">
        <v>60</v>
      </c>
      <c r="L16" s="14">
        <v>95</v>
      </c>
      <c r="M16" s="14">
        <v>10</v>
      </c>
      <c r="N16" s="14">
        <v>45</v>
      </c>
    </row>
    <row r="17" spans="1:14" x14ac:dyDescent="0.2">
      <c r="A17" s="14">
        <v>9320010</v>
      </c>
      <c r="B17" s="14">
        <v>60</v>
      </c>
      <c r="C17" s="14">
        <v>51</v>
      </c>
      <c r="D17" s="14">
        <v>41</v>
      </c>
      <c r="E17" s="14">
        <v>39.5</v>
      </c>
      <c r="F17" s="14">
        <v>1.52</v>
      </c>
      <c r="G17" s="14">
        <v>50</v>
      </c>
      <c r="H17" s="14">
        <v>28</v>
      </c>
      <c r="I17" s="14">
        <v>35</v>
      </c>
      <c r="J17" s="14">
        <v>0</v>
      </c>
      <c r="K17" s="14">
        <v>0</v>
      </c>
      <c r="L17" s="14">
        <v>10</v>
      </c>
      <c r="M17" s="14">
        <v>0</v>
      </c>
      <c r="N17" s="14">
        <v>10</v>
      </c>
    </row>
    <row r="18" spans="1:14" x14ac:dyDescent="0.2">
      <c r="A18" s="14">
        <v>9320011</v>
      </c>
      <c r="B18" s="14">
        <v>6938</v>
      </c>
      <c r="C18" s="14">
        <v>6732</v>
      </c>
      <c r="D18" s="14">
        <v>2444</v>
      </c>
      <c r="E18" s="14">
        <v>1451.3</v>
      </c>
      <c r="F18" s="14">
        <v>4.78</v>
      </c>
      <c r="G18" s="14">
        <v>3395</v>
      </c>
      <c r="H18" s="14">
        <v>2349</v>
      </c>
      <c r="I18" s="14">
        <v>3000</v>
      </c>
      <c r="J18" s="14">
        <v>195</v>
      </c>
      <c r="K18" s="14">
        <v>100</v>
      </c>
      <c r="L18" s="14">
        <v>55</v>
      </c>
      <c r="M18" s="14">
        <v>15</v>
      </c>
      <c r="N18" s="14">
        <v>25</v>
      </c>
    </row>
    <row r="19" spans="1:14" x14ac:dyDescent="0.2">
      <c r="A19" s="14">
        <v>9320012.0099999998</v>
      </c>
      <c r="B19" s="14">
        <v>5602</v>
      </c>
      <c r="C19" s="14">
        <v>5556</v>
      </c>
      <c r="D19" s="14">
        <v>1769</v>
      </c>
      <c r="E19" s="14">
        <v>1683</v>
      </c>
      <c r="F19" s="14">
        <v>3.33</v>
      </c>
      <c r="G19" s="14">
        <v>2810</v>
      </c>
      <c r="H19" s="14">
        <v>1681</v>
      </c>
      <c r="I19" s="14">
        <v>2490</v>
      </c>
      <c r="J19" s="14">
        <v>175</v>
      </c>
      <c r="K19" s="14">
        <v>40</v>
      </c>
      <c r="L19" s="14">
        <v>35</v>
      </c>
      <c r="M19" s="14">
        <v>30</v>
      </c>
      <c r="N19" s="14">
        <v>35</v>
      </c>
    </row>
    <row r="20" spans="1:14" x14ac:dyDescent="0.2">
      <c r="A20" s="14">
        <v>9320012.0199999996</v>
      </c>
      <c r="B20" s="14">
        <v>4445</v>
      </c>
      <c r="C20" s="14">
        <v>4403</v>
      </c>
      <c r="D20" s="14">
        <v>1512</v>
      </c>
      <c r="E20" s="14">
        <v>1349.4</v>
      </c>
      <c r="F20" s="14">
        <v>3.29</v>
      </c>
      <c r="G20" s="14">
        <v>2195</v>
      </c>
      <c r="H20" s="14">
        <v>1451</v>
      </c>
      <c r="I20" s="14">
        <v>2010</v>
      </c>
      <c r="J20" s="14">
        <v>105</v>
      </c>
      <c r="K20" s="14">
        <v>30</v>
      </c>
      <c r="L20" s="14">
        <v>25</v>
      </c>
      <c r="M20" s="14">
        <v>10</v>
      </c>
      <c r="N20" s="14">
        <v>15</v>
      </c>
    </row>
    <row r="21" spans="1:14" x14ac:dyDescent="0.2">
      <c r="A21" s="14">
        <v>9320013.0099999998</v>
      </c>
      <c r="B21" s="14">
        <v>110</v>
      </c>
      <c r="C21" s="14">
        <v>81</v>
      </c>
      <c r="D21" s="14">
        <v>32</v>
      </c>
      <c r="E21" s="14">
        <v>81</v>
      </c>
      <c r="F21" s="14">
        <v>1.36</v>
      </c>
      <c r="G21" s="14">
        <v>35</v>
      </c>
      <c r="H21" s="14">
        <v>32</v>
      </c>
      <c r="I21" s="14">
        <v>25</v>
      </c>
      <c r="J21" s="14">
        <v>0</v>
      </c>
      <c r="K21" s="14">
        <v>0</v>
      </c>
      <c r="L21" s="14">
        <v>0</v>
      </c>
      <c r="M21" s="14">
        <v>0</v>
      </c>
      <c r="N21" s="14">
        <v>0</v>
      </c>
    </row>
    <row r="22" spans="1:14" x14ac:dyDescent="0.2">
      <c r="A22" s="14">
        <v>9320013.0199999996</v>
      </c>
      <c r="B22" s="14">
        <v>3038</v>
      </c>
      <c r="C22" s="14">
        <v>3061</v>
      </c>
      <c r="D22" s="14">
        <v>1070</v>
      </c>
      <c r="E22" s="14">
        <v>54.4</v>
      </c>
      <c r="F22" s="14">
        <v>55.82</v>
      </c>
      <c r="G22" s="14">
        <v>1345</v>
      </c>
      <c r="H22" s="14">
        <v>970</v>
      </c>
      <c r="I22" s="14">
        <v>1155</v>
      </c>
      <c r="J22" s="14">
        <v>90</v>
      </c>
      <c r="K22" s="14">
        <v>10</v>
      </c>
      <c r="L22" s="14">
        <v>40</v>
      </c>
      <c r="M22" s="14">
        <v>15</v>
      </c>
      <c r="N22" s="14">
        <v>25</v>
      </c>
    </row>
    <row r="23" spans="1:14" x14ac:dyDescent="0.2">
      <c r="A23" s="14">
        <v>9320014</v>
      </c>
      <c r="B23" s="14">
        <v>10509</v>
      </c>
      <c r="C23" s="14">
        <v>8689</v>
      </c>
      <c r="D23" s="14">
        <v>3357</v>
      </c>
      <c r="E23" s="14">
        <v>107</v>
      </c>
      <c r="F23" s="14">
        <v>98.21</v>
      </c>
      <c r="G23" s="14">
        <v>4595</v>
      </c>
      <c r="H23" s="14">
        <v>3155</v>
      </c>
      <c r="I23" s="14">
        <v>4020</v>
      </c>
      <c r="J23" s="14">
        <v>300</v>
      </c>
      <c r="K23" s="14">
        <v>50</v>
      </c>
      <c r="L23" s="14">
        <v>140</v>
      </c>
      <c r="M23" s="14">
        <v>15</v>
      </c>
      <c r="N23" s="14">
        <v>60</v>
      </c>
    </row>
    <row r="24" spans="1:14" x14ac:dyDescent="0.2">
      <c r="A24" s="14">
        <v>9320100</v>
      </c>
      <c r="B24" s="14">
        <v>3244</v>
      </c>
      <c r="C24" s="14">
        <v>3332</v>
      </c>
      <c r="D24" s="14">
        <v>1061</v>
      </c>
      <c r="E24" s="14">
        <v>34.1</v>
      </c>
      <c r="F24" s="14">
        <v>95.19</v>
      </c>
      <c r="G24" s="14">
        <v>1490</v>
      </c>
      <c r="H24" s="14">
        <v>1013</v>
      </c>
      <c r="I24" s="14">
        <v>1240</v>
      </c>
      <c r="J24" s="14">
        <v>55</v>
      </c>
      <c r="K24" s="14">
        <v>15</v>
      </c>
      <c r="L24" s="14">
        <v>135</v>
      </c>
      <c r="M24" s="14">
        <v>20</v>
      </c>
      <c r="N24" s="14">
        <v>25</v>
      </c>
    </row>
    <row r="25" spans="1:14" x14ac:dyDescent="0.2">
      <c r="A25" s="14">
        <v>9320101</v>
      </c>
      <c r="B25" s="14">
        <v>2611</v>
      </c>
      <c r="C25" s="14">
        <v>2428</v>
      </c>
      <c r="D25" s="14">
        <v>1206</v>
      </c>
      <c r="E25" s="14">
        <v>329.7</v>
      </c>
      <c r="F25" s="14">
        <v>7.92</v>
      </c>
      <c r="G25" s="14">
        <v>1185</v>
      </c>
      <c r="H25" s="14">
        <v>1148</v>
      </c>
      <c r="I25" s="14">
        <v>1060</v>
      </c>
      <c r="J25" s="14">
        <v>45</v>
      </c>
      <c r="K25" s="14">
        <v>20</v>
      </c>
      <c r="L25" s="14">
        <v>50</v>
      </c>
      <c r="M25" s="14">
        <v>0</v>
      </c>
      <c r="N25" s="14">
        <v>0</v>
      </c>
    </row>
    <row r="26" spans="1:14" x14ac:dyDescent="0.2">
      <c r="A26" s="14">
        <v>9320102</v>
      </c>
      <c r="B26" s="14">
        <v>4722</v>
      </c>
      <c r="C26" s="14">
        <v>4405</v>
      </c>
      <c r="D26" s="14">
        <v>2296</v>
      </c>
      <c r="E26" s="14">
        <v>3578.4</v>
      </c>
      <c r="F26" s="14">
        <v>1.32</v>
      </c>
      <c r="G26" s="14">
        <v>2310</v>
      </c>
      <c r="H26" s="14">
        <v>2201</v>
      </c>
      <c r="I26" s="14">
        <v>1850</v>
      </c>
      <c r="J26" s="14">
        <v>165</v>
      </c>
      <c r="K26" s="14">
        <v>90</v>
      </c>
      <c r="L26" s="14">
        <v>145</v>
      </c>
      <c r="M26" s="14">
        <v>25</v>
      </c>
      <c r="N26" s="14">
        <v>40</v>
      </c>
    </row>
    <row r="27" spans="1:14" x14ac:dyDescent="0.2">
      <c r="A27" s="14">
        <v>9320103</v>
      </c>
      <c r="B27" s="14">
        <v>1616</v>
      </c>
      <c r="C27" s="14">
        <v>1343</v>
      </c>
      <c r="D27" s="14">
        <v>959</v>
      </c>
      <c r="E27" s="14">
        <v>2051.3000000000002</v>
      </c>
      <c r="F27" s="14">
        <v>0.79</v>
      </c>
      <c r="G27" s="14">
        <v>795</v>
      </c>
      <c r="H27" s="14">
        <v>884</v>
      </c>
      <c r="I27" s="14">
        <v>685</v>
      </c>
      <c r="J27" s="14">
        <v>45</v>
      </c>
      <c r="K27" s="14">
        <v>35</v>
      </c>
      <c r="L27" s="14">
        <v>20</v>
      </c>
      <c r="M27" s="14">
        <v>10</v>
      </c>
      <c r="N27" s="14">
        <v>0</v>
      </c>
    </row>
    <row r="28" spans="1:14" x14ac:dyDescent="0.2">
      <c r="A28" s="14">
        <v>9320104</v>
      </c>
      <c r="B28" s="14">
        <v>5110</v>
      </c>
      <c r="C28" s="14">
        <v>4743</v>
      </c>
      <c r="D28" s="14">
        <v>1789</v>
      </c>
      <c r="E28" s="14">
        <v>2283.4</v>
      </c>
      <c r="F28" s="14">
        <v>2.2400000000000002</v>
      </c>
      <c r="G28" s="14">
        <v>2575</v>
      </c>
      <c r="H28" s="14">
        <v>1738</v>
      </c>
      <c r="I28" s="14">
        <v>2315</v>
      </c>
      <c r="J28" s="14">
        <v>125</v>
      </c>
      <c r="K28" s="14">
        <v>40</v>
      </c>
      <c r="L28" s="14">
        <v>60</v>
      </c>
      <c r="M28" s="14">
        <v>10</v>
      </c>
      <c r="N28" s="14">
        <v>20</v>
      </c>
    </row>
    <row r="29" spans="1:14" x14ac:dyDescent="0.2">
      <c r="A29" s="14">
        <v>9320105</v>
      </c>
      <c r="B29" s="14">
        <v>4372</v>
      </c>
      <c r="C29" s="14">
        <v>4141</v>
      </c>
      <c r="D29" s="14">
        <v>1595</v>
      </c>
      <c r="E29" s="14">
        <v>1900.5</v>
      </c>
      <c r="F29" s="14">
        <v>2.2999999999999998</v>
      </c>
      <c r="G29" s="14">
        <v>2000</v>
      </c>
      <c r="H29" s="14">
        <v>1536</v>
      </c>
      <c r="I29" s="14">
        <v>1750</v>
      </c>
      <c r="J29" s="14">
        <v>135</v>
      </c>
      <c r="K29" s="14">
        <v>35</v>
      </c>
      <c r="L29" s="14">
        <v>40</v>
      </c>
      <c r="M29" s="14">
        <v>15</v>
      </c>
      <c r="N29" s="14">
        <v>30</v>
      </c>
    </row>
    <row r="30" spans="1:14" x14ac:dyDescent="0.2">
      <c r="A30" s="14">
        <v>9320106.0299999993</v>
      </c>
      <c r="B30" s="14">
        <v>178</v>
      </c>
      <c r="C30" s="14">
        <v>187</v>
      </c>
      <c r="D30" s="14">
        <v>64</v>
      </c>
      <c r="E30" s="14">
        <v>69.400000000000006</v>
      </c>
      <c r="F30" s="14">
        <v>2.57</v>
      </c>
      <c r="G30" s="14">
        <v>60</v>
      </c>
      <c r="H30" s="14">
        <v>59</v>
      </c>
      <c r="I30" s="14">
        <v>45</v>
      </c>
      <c r="J30" s="14">
        <v>10</v>
      </c>
      <c r="K30" s="14">
        <v>10</v>
      </c>
      <c r="L30" s="14">
        <v>0</v>
      </c>
      <c r="M30" s="14">
        <v>0</v>
      </c>
      <c r="N30" s="14">
        <v>0</v>
      </c>
    </row>
    <row r="31" spans="1:14" x14ac:dyDescent="0.2">
      <c r="A31" s="14">
        <v>9320106.0399999991</v>
      </c>
      <c r="B31" s="14">
        <v>4122</v>
      </c>
      <c r="C31" s="14">
        <v>3679</v>
      </c>
      <c r="D31" s="14">
        <v>1500</v>
      </c>
      <c r="E31" s="14">
        <v>1803.9</v>
      </c>
      <c r="F31" s="14">
        <v>2.29</v>
      </c>
      <c r="G31" s="14">
        <v>1995</v>
      </c>
      <c r="H31" s="14">
        <v>1445</v>
      </c>
      <c r="I31" s="14">
        <v>1780</v>
      </c>
      <c r="J31" s="14">
        <v>100</v>
      </c>
      <c r="K31" s="14">
        <v>30</v>
      </c>
      <c r="L31" s="14">
        <v>50</v>
      </c>
      <c r="M31" s="14">
        <v>0</v>
      </c>
      <c r="N31" s="14">
        <v>30</v>
      </c>
    </row>
    <row r="32" spans="1:14" x14ac:dyDescent="0.2">
      <c r="A32" s="14">
        <v>9320106.0500000007</v>
      </c>
      <c r="B32" s="14">
        <v>3528</v>
      </c>
      <c r="C32" s="14">
        <v>3241</v>
      </c>
      <c r="D32" s="14">
        <v>1465</v>
      </c>
      <c r="E32" s="14">
        <v>1653.5</v>
      </c>
      <c r="F32" s="14">
        <v>2.13</v>
      </c>
      <c r="G32" s="14">
        <v>1865</v>
      </c>
      <c r="H32" s="14">
        <v>1368</v>
      </c>
      <c r="I32" s="14">
        <v>1685</v>
      </c>
      <c r="J32" s="14">
        <v>70</v>
      </c>
      <c r="K32" s="14">
        <v>50</v>
      </c>
      <c r="L32" s="14">
        <v>20</v>
      </c>
      <c r="M32" s="14">
        <v>10</v>
      </c>
      <c r="N32" s="14">
        <v>30</v>
      </c>
    </row>
    <row r="33" spans="1:14" x14ac:dyDescent="0.2">
      <c r="A33" s="14">
        <v>9320106.0600000005</v>
      </c>
      <c r="B33" s="14">
        <v>3929</v>
      </c>
      <c r="C33" s="14">
        <v>3816</v>
      </c>
      <c r="D33" s="14">
        <v>1231</v>
      </c>
      <c r="E33" s="14">
        <v>111.9</v>
      </c>
      <c r="F33" s="14">
        <v>35.130000000000003</v>
      </c>
      <c r="G33" s="14">
        <v>1885</v>
      </c>
      <c r="H33" s="14">
        <v>1191</v>
      </c>
      <c r="I33" s="14">
        <v>1665</v>
      </c>
      <c r="J33" s="14">
        <v>95</v>
      </c>
      <c r="K33" s="14">
        <v>55</v>
      </c>
      <c r="L33" s="14">
        <v>40</v>
      </c>
      <c r="M33" s="14">
        <v>10</v>
      </c>
      <c r="N33" s="14">
        <v>25</v>
      </c>
    </row>
    <row r="34" spans="1:14" x14ac:dyDescent="0.2">
      <c r="A34" s="14">
        <v>9320200</v>
      </c>
      <c r="B34" s="14">
        <v>3878</v>
      </c>
      <c r="C34" s="14">
        <v>3796</v>
      </c>
      <c r="D34" s="14">
        <v>1902</v>
      </c>
      <c r="E34" s="14">
        <v>963.7</v>
      </c>
      <c r="F34" s="14">
        <v>4.0199999999999996</v>
      </c>
      <c r="G34" s="14">
        <v>1760</v>
      </c>
      <c r="H34" s="14">
        <v>1773</v>
      </c>
      <c r="I34" s="14">
        <v>1430</v>
      </c>
      <c r="J34" s="14">
        <v>105</v>
      </c>
      <c r="K34" s="14">
        <v>100</v>
      </c>
      <c r="L34" s="14">
        <v>85</v>
      </c>
      <c r="M34" s="14">
        <v>20</v>
      </c>
      <c r="N34" s="14">
        <v>25</v>
      </c>
    </row>
    <row r="35" spans="1:14" x14ac:dyDescent="0.2">
      <c r="A35" s="14">
        <v>9320201.0099999998</v>
      </c>
      <c r="B35" s="14">
        <v>4408</v>
      </c>
      <c r="C35" s="14">
        <v>4083</v>
      </c>
      <c r="D35" s="14">
        <v>1616</v>
      </c>
      <c r="E35" s="14">
        <v>2422.4</v>
      </c>
      <c r="F35" s="14">
        <v>1.82</v>
      </c>
      <c r="G35" s="14">
        <v>1990</v>
      </c>
      <c r="H35" s="14">
        <v>1551</v>
      </c>
      <c r="I35" s="14">
        <v>1725</v>
      </c>
      <c r="J35" s="14">
        <v>130</v>
      </c>
      <c r="K35" s="14">
        <v>70</v>
      </c>
      <c r="L35" s="14">
        <v>35</v>
      </c>
      <c r="M35" s="14">
        <v>10</v>
      </c>
      <c r="N35" s="14">
        <v>20</v>
      </c>
    </row>
    <row r="36" spans="1:14" x14ac:dyDescent="0.2">
      <c r="A36" s="14">
        <v>9320201.0199999996</v>
      </c>
      <c r="B36" s="14">
        <v>4453</v>
      </c>
      <c r="C36" s="14">
        <v>4418</v>
      </c>
      <c r="D36" s="14">
        <v>1519</v>
      </c>
      <c r="E36" s="14">
        <v>3058.4</v>
      </c>
      <c r="F36" s="14">
        <v>1.46</v>
      </c>
      <c r="G36" s="14">
        <v>2240</v>
      </c>
      <c r="H36" s="14">
        <v>1491</v>
      </c>
      <c r="I36" s="14">
        <v>1895</v>
      </c>
      <c r="J36" s="14">
        <v>180</v>
      </c>
      <c r="K36" s="14">
        <v>75</v>
      </c>
      <c r="L36" s="14">
        <v>50</v>
      </c>
      <c r="M36" s="14">
        <v>10</v>
      </c>
      <c r="N36" s="14">
        <v>35</v>
      </c>
    </row>
    <row r="37" spans="1:14" x14ac:dyDescent="0.2">
      <c r="A37" s="14">
        <v>9320202</v>
      </c>
      <c r="B37" s="14">
        <v>7689</v>
      </c>
      <c r="C37" s="14">
        <v>7348</v>
      </c>
      <c r="D37" s="14">
        <v>2662</v>
      </c>
      <c r="E37" s="14">
        <v>2545.8000000000002</v>
      </c>
      <c r="F37" s="14">
        <v>3.02</v>
      </c>
      <c r="G37" s="14">
        <v>3310</v>
      </c>
      <c r="H37" s="14">
        <v>2576</v>
      </c>
      <c r="I37" s="14">
        <v>2750</v>
      </c>
      <c r="J37" s="14">
        <v>325</v>
      </c>
      <c r="K37" s="14">
        <v>90</v>
      </c>
      <c r="L37" s="14">
        <v>100</v>
      </c>
      <c r="M37" s="14">
        <v>0</v>
      </c>
      <c r="N37" s="14">
        <v>45</v>
      </c>
    </row>
    <row r="38" spans="1:14" x14ac:dyDescent="0.2">
      <c r="A38" s="14">
        <v>9320203</v>
      </c>
      <c r="B38" s="14">
        <v>2769</v>
      </c>
      <c r="C38" s="14">
        <v>2757</v>
      </c>
      <c r="D38" s="14">
        <v>1085</v>
      </c>
      <c r="E38" s="14">
        <v>442.4</v>
      </c>
      <c r="F38" s="14">
        <v>6.26</v>
      </c>
      <c r="G38" s="14">
        <v>1195</v>
      </c>
      <c r="H38" s="14">
        <v>1023</v>
      </c>
      <c r="I38" s="14">
        <v>1015</v>
      </c>
      <c r="J38" s="14">
        <v>115</v>
      </c>
      <c r="K38" s="14">
        <v>20</v>
      </c>
      <c r="L38" s="14">
        <v>30</v>
      </c>
      <c r="M38" s="14">
        <v>0</v>
      </c>
      <c r="N38" s="14">
        <v>15</v>
      </c>
    </row>
    <row r="39" spans="1:14" x14ac:dyDescent="0.2">
      <c r="A39" s="14">
        <v>9320204</v>
      </c>
      <c r="B39" s="14">
        <v>3106</v>
      </c>
      <c r="C39" s="14">
        <v>2880</v>
      </c>
      <c r="D39" s="14">
        <v>1180</v>
      </c>
      <c r="E39" s="14">
        <v>438.8</v>
      </c>
      <c r="F39" s="14">
        <v>7.08</v>
      </c>
      <c r="G39" s="14">
        <v>1395</v>
      </c>
      <c r="H39" s="14">
        <v>1125</v>
      </c>
      <c r="I39" s="14">
        <v>1195</v>
      </c>
      <c r="J39" s="14">
        <v>70</v>
      </c>
      <c r="K39" s="14">
        <v>60</v>
      </c>
      <c r="L39" s="14">
        <v>35</v>
      </c>
      <c r="M39" s="14">
        <v>0</v>
      </c>
      <c r="N39" s="14">
        <v>25</v>
      </c>
    </row>
    <row r="40" spans="1:14" x14ac:dyDescent="0.2">
      <c r="A40" s="14">
        <v>9320205</v>
      </c>
      <c r="B40" s="14">
        <v>7593</v>
      </c>
      <c r="C40" s="14">
        <v>6585</v>
      </c>
      <c r="D40" s="14">
        <v>2231</v>
      </c>
      <c r="E40" s="14">
        <v>496.4</v>
      </c>
      <c r="F40" s="14">
        <v>15.3</v>
      </c>
      <c r="G40" s="14">
        <v>3360</v>
      </c>
      <c r="H40" s="14">
        <v>2131</v>
      </c>
      <c r="I40" s="14">
        <v>2905</v>
      </c>
      <c r="J40" s="14">
        <v>265</v>
      </c>
      <c r="K40" s="14">
        <v>95</v>
      </c>
      <c r="L40" s="14">
        <v>45</v>
      </c>
      <c r="M40" s="14">
        <v>0</v>
      </c>
      <c r="N40" s="14">
        <v>50</v>
      </c>
    </row>
    <row r="41" spans="1:14" x14ac:dyDescent="0.2">
      <c r="A41" s="14">
        <v>9320206</v>
      </c>
      <c r="B41" s="14">
        <v>2913</v>
      </c>
      <c r="C41" s="14">
        <v>2763</v>
      </c>
      <c r="D41" s="14">
        <v>1200</v>
      </c>
      <c r="E41" s="14">
        <v>17.8</v>
      </c>
      <c r="F41" s="14">
        <v>163.47</v>
      </c>
      <c r="G41" s="14">
        <v>1370</v>
      </c>
      <c r="H41" s="14">
        <v>1155</v>
      </c>
      <c r="I41" s="14">
        <v>1245</v>
      </c>
      <c r="J41" s="14">
        <v>65</v>
      </c>
      <c r="K41" s="14">
        <v>35</v>
      </c>
      <c r="L41" s="14">
        <v>20</v>
      </c>
      <c r="M41" s="14">
        <v>0</v>
      </c>
      <c r="N41" s="14">
        <v>15</v>
      </c>
    </row>
    <row r="42" spans="1:14" x14ac:dyDescent="0.2">
      <c r="A42" s="14">
        <v>9320207</v>
      </c>
      <c r="B42" s="14">
        <v>2024</v>
      </c>
      <c r="C42" s="14">
        <v>1796</v>
      </c>
      <c r="D42" s="14">
        <v>706</v>
      </c>
      <c r="E42" s="14">
        <v>80.2</v>
      </c>
      <c r="F42" s="14">
        <v>25.23</v>
      </c>
      <c r="G42" s="14">
        <v>1005</v>
      </c>
      <c r="H42" s="14">
        <v>675</v>
      </c>
      <c r="I42" s="14">
        <v>890</v>
      </c>
      <c r="J42" s="14">
        <v>45</v>
      </c>
      <c r="K42" s="14">
        <v>10</v>
      </c>
      <c r="L42" s="14">
        <v>35</v>
      </c>
      <c r="M42" s="14">
        <v>0</v>
      </c>
      <c r="N42" s="14">
        <v>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84"/>
  <sheetViews>
    <sheetView zoomScaleNormal="100" workbookViewId="0">
      <pane xSplit="2" ySplit="1" topLeftCell="C2" activePane="bottomRight" state="frozen"/>
      <selection pane="topRight" activeCell="C1" sqref="C1"/>
      <selection pane="bottomLeft" activeCell="A2" sqref="A2"/>
      <selection pane="bottomRight" activeCell="C2" sqref="C2"/>
    </sheetView>
  </sheetViews>
  <sheetFormatPr defaultColWidth="10.7109375" defaultRowHeight="12.75" x14ac:dyDescent="0.2"/>
  <cols>
    <col min="1" max="1" width="26" style="259" bestFit="1" customWidth="1"/>
    <col min="2" max="2" width="10.7109375" style="51"/>
    <col min="3" max="3" width="10.7109375" style="180"/>
    <col min="4" max="4" width="10.7109375" style="113"/>
    <col min="5" max="7" width="10.7109375" style="115"/>
    <col min="8" max="8" width="10.7109375" style="244"/>
    <col min="9" max="9" width="10.7109375" style="113"/>
    <col min="10" max="12" width="10.7109375" style="115"/>
    <col min="13" max="13" width="10.7109375" style="248"/>
    <col min="14" max="14" width="10.7109375" style="53"/>
    <col min="15" max="15" width="10.7109375" style="94"/>
    <col min="16" max="17" width="10.7109375" style="52"/>
    <col min="18" max="18" width="10.7109375" style="55"/>
    <col min="19" max="19" width="10.7109375" style="52"/>
    <col min="20" max="20" width="10.7109375" style="64"/>
    <col min="21" max="21" width="10.7109375" style="52"/>
    <col min="22" max="22" width="10.7109375" style="88"/>
    <col min="23" max="24" width="10.7109375" style="52"/>
    <col min="25" max="25" width="10.7109375" style="253"/>
    <col min="26" max="26" width="10.7109375" style="59"/>
    <col min="27" max="27" width="10.7109375" style="55"/>
    <col min="28" max="28" width="10.7109375" style="52"/>
    <col min="29" max="29" width="10.7109375" style="64"/>
    <col min="30" max="30" width="10.7109375" style="91"/>
    <col min="31" max="31" width="10.7109375" style="89"/>
    <col min="32" max="32" width="10.7109375" style="63"/>
    <col min="33" max="34" width="10.7109375" style="52"/>
    <col min="35" max="35" width="10.7109375" style="92"/>
    <col min="36" max="36" width="10.7109375" style="98"/>
    <col min="37" max="37" width="10.7109375" style="63"/>
    <col min="38" max="38" width="10.7109375" style="92"/>
    <col min="39" max="39" width="10.7109375" style="98"/>
    <col min="40" max="40" width="10.7109375" style="63"/>
    <col min="41" max="42" width="10.7109375" style="52"/>
    <col min="43" max="43" width="10.7109375" style="92"/>
    <col min="44" max="44" width="10.7109375" style="98"/>
    <col min="45" max="45" width="10.7109375" style="63"/>
    <col min="46" max="46" width="10.7109375" style="66"/>
    <col min="47" max="47" width="10.7109375" style="87"/>
    <col min="48" max="48" width="22.140625" style="68" bestFit="1" customWidth="1"/>
    <col min="49" max="16384" width="10.7109375" style="67"/>
  </cols>
  <sheetData>
    <row r="1" spans="1:48" s="48" customFormat="1" ht="78" customHeight="1" thickTop="1" thickBot="1" x14ac:dyDescent="0.3">
      <c r="A1" s="260" t="s">
        <v>102</v>
      </c>
      <c r="B1" s="261" t="s">
        <v>168</v>
      </c>
      <c r="C1" s="178" t="s">
        <v>198</v>
      </c>
      <c r="D1" s="10" t="s">
        <v>197</v>
      </c>
      <c r="E1" s="6" t="s">
        <v>199</v>
      </c>
      <c r="F1" s="6" t="s">
        <v>200</v>
      </c>
      <c r="G1" s="6" t="s">
        <v>201</v>
      </c>
      <c r="H1" s="178" t="s">
        <v>203</v>
      </c>
      <c r="I1" s="10" t="s">
        <v>202</v>
      </c>
      <c r="J1" s="6" t="s">
        <v>204</v>
      </c>
      <c r="K1" s="6" t="s">
        <v>205</v>
      </c>
      <c r="L1" s="6" t="s">
        <v>206</v>
      </c>
      <c r="M1" s="261" t="s">
        <v>176</v>
      </c>
      <c r="N1" s="7" t="s">
        <v>207</v>
      </c>
      <c r="O1" s="8" t="s">
        <v>208</v>
      </c>
      <c r="P1" s="47" t="s">
        <v>61</v>
      </c>
      <c r="Q1" s="47" t="s">
        <v>177</v>
      </c>
      <c r="R1" s="47" t="s">
        <v>59</v>
      </c>
      <c r="S1" s="6" t="s">
        <v>178</v>
      </c>
      <c r="T1" s="47" t="s">
        <v>179</v>
      </c>
      <c r="U1" s="6" t="s">
        <v>180</v>
      </c>
      <c r="V1" s="250" t="s">
        <v>68</v>
      </c>
      <c r="W1" s="47" t="s">
        <v>66</v>
      </c>
      <c r="X1" s="6" t="s">
        <v>183</v>
      </c>
      <c r="Y1" s="47" t="s">
        <v>184</v>
      </c>
      <c r="Z1" s="250" t="s">
        <v>75</v>
      </c>
      <c r="AA1" s="47" t="s">
        <v>181</v>
      </c>
      <c r="AB1" s="6" t="s">
        <v>182</v>
      </c>
      <c r="AC1" s="10" t="s">
        <v>185</v>
      </c>
      <c r="AD1" s="9" t="s">
        <v>186</v>
      </c>
      <c r="AE1" s="6" t="s">
        <v>187</v>
      </c>
      <c r="AF1" s="11" t="s">
        <v>169</v>
      </c>
      <c r="AG1" s="6" t="s">
        <v>170</v>
      </c>
      <c r="AH1" s="6" t="s">
        <v>191</v>
      </c>
      <c r="AI1" s="10" t="s">
        <v>192</v>
      </c>
      <c r="AJ1" s="12" t="s">
        <v>171</v>
      </c>
      <c r="AK1" s="11" t="s">
        <v>193</v>
      </c>
      <c r="AL1" s="10" t="s">
        <v>172</v>
      </c>
      <c r="AM1" s="12" t="s">
        <v>173</v>
      </c>
      <c r="AN1" s="6" t="s">
        <v>174</v>
      </c>
      <c r="AO1" s="6" t="s">
        <v>175</v>
      </c>
      <c r="AP1" s="6" t="s">
        <v>188</v>
      </c>
      <c r="AQ1" s="10" t="s">
        <v>190</v>
      </c>
      <c r="AR1" s="10" t="s">
        <v>189</v>
      </c>
      <c r="AS1" s="13" t="s">
        <v>194</v>
      </c>
      <c r="AT1" s="4" t="s">
        <v>196</v>
      </c>
      <c r="AU1" s="5" t="s">
        <v>195</v>
      </c>
      <c r="AV1" s="260" t="s">
        <v>8</v>
      </c>
    </row>
    <row r="2" spans="1:48" s="96" customFormat="1" ht="13.5" thickTop="1" x14ac:dyDescent="0.2">
      <c r="A2" s="254"/>
      <c r="B2" s="100">
        <v>9320000</v>
      </c>
      <c r="C2" s="179"/>
      <c r="D2" s="161"/>
      <c r="E2" s="159"/>
      <c r="F2" s="159"/>
      <c r="G2" s="159"/>
      <c r="H2" s="243"/>
      <c r="I2" s="161"/>
      <c r="J2" s="159"/>
      <c r="K2" s="159"/>
      <c r="L2" s="159"/>
      <c r="M2" s="247">
        <v>0</v>
      </c>
      <c r="N2" s="101">
        <v>607.13</v>
      </c>
      <c r="O2" s="158">
        <f t="shared" ref="O2:O42" si="0">N2*100</f>
        <v>60713</v>
      </c>
      <c r="P2" s="102">
        <v>180518</v>
      </c>
      <c r="Q2" s="102">
        <v>170191</v>
      </c>
      <c r="R2" s="103">
        <v>159020</v>
      </c>
      <c r="S2" s="159">
        <f t="shared" ref="S2:S42" si="1">P2-R2</f>
        <v>21498</v>
      </c>
      <c r="T2" s="104">
        <f t="shared" ref="T2:T42" si="2">S2/R2</f>
        <v>0.13519054207017986</v>
      </c>
      <c r="U2" s="102">
        <v>297.3</v>
      </c>
      <c r="V2" s="105">
        <v>65967</v>
      </c>
      <c r="W2" s="106">
        <v>58099</v>
      </c>
      <c r="X2" s="106">
        <f t="shared" ref="X2:X42" si="3">V2-W2</f>
        <v>7868</v>
      </c>
      <c r="Y2" s="251">
        <f t="shared" ref="Y2:Y42" si="4">X2/W2</f>
        <v>0.13542401762508821</v>
      </c>
      <c r="Z2" s="105">
        <v>62631</v>
      </c>
      <c r="AA2" s="103">
        <v>55983</v>
      </c>
      <c r="AB2" s="159">
        <f t="shared" ref="AB2:AB42" si="5">Z2-AA2</f>
        <v>6648</v>
      </c>
      <c r="AC2" s="104">
        <f t="shared" ref="AC2:AC42" si="6">AB2/AA2</f>
        <v>0.11875033492310165</v>
      </c>
      <c r="AD2" s="107">
        <f t="shared" ref="AD2:AD42" si="7">Z2/O2</f>
        <v>1.0315912572266237</v>
      </c>
      <c r="AE2" s="102">
        <v>80900</v>
      </c>
      <c r="AF2" s="108">
        <v>68580</v>
      </c>
      <c r="AG2" s="159">
        <v>6260</v>
      </c>
      <c r="AH2" s="159">
        <f t="shared" ref="AH2:AH42" si="8">AF2+AG2</f>
        <v>74840</v>
      </c>
      <c r="AI2" s="104">
        <f t="shared" ref="AI2:AI42" si="9">AH2/AE2</f>
        <v>0.92509270704573543</v>
      </c>
      <c r="AJ2" s="160">
        <f t="shared" ref="AJ2:AJ42" si="10">AI2/92.5093*100</f>
        <v>0.9999996833245256</v>
      </c>
      <c r="AK2" s="102">
        <v>1995</v>
      </c>
      <c r="AL2" s="104">
        <f t="shared" ref="AL2:AL42" si="11">AK2/AE2</f>
        <v>2.4660074165636588E-2</v>
      </c>
      <c r="AM2" s="160">
        <f t="shared" ref="AM2:AM42" si="12">AL2/2.466*100</f>
        <v>1.0000030075278421</v>
      </c>
      <c r="AN2" s="102">
        <v>2555</v>
      </c>
      <c r="AO2" s="102">
        <v>450</v>
      </c>
      <c r="AP2" s="159">
        <f t="shared" ref="AP2:AP42" si="13">AN2+AO2</f>
        <v>3005</v>
      </c>
      <c r="AQ2" s="104">
        <f t="shared" ref="AQ2:AQ42" si="14">AP2/AE2</f>
        <v>3.714462299134734E-2</v>
      </c>
      <c r="AR2" s="160">
        <f t="shared" ref="AR2:AR42" si="15">AQ2/0.037145</f>
        <v>0.99998985035260046</v>
      </c>
      <c r="AS2" s="102">
        <v>1065</v>
      </c>
      <c r="AT2" s="99" t="s">
        <v>13</v>
      </c>
      <c r="AU2" s="109" t="s">
        <v>13</v>
      </c>
      <c r="AV2" s="95"/>
    </row>
    <row r="3" spans="1:48" x14ac:dyDescent="0.2">
      <c r="A3" s="255" t="s">
        <v>83</v>
      </c>
      <c r="B3" s="50">
        <v>9320001</v>
      </c>
      <c r="M3" s="248">
        <v>1</v>
      </c>
      <c r="N3" s="53">
        <v>26.39</v>
      </c>
      <c r="O3" s="114">
        <f t="shared" si="0"/>
        <v>2639</v>
      </c>
      <c r="P3" s="55">
        <v>3101</v>
      </c>
      <c r="Q3" s="55">
        <v>3162</v>
      </c>
      <c r="R3" s="56">
        <v>3152</v>
      </c>
      <c r="S3" s="117">
        <f t="shared" si="1"/>
        <v>-51</v>
      </c>
      <c r="T3" s="58">
        <f t="shared" si="2"/>
        <v>-1.6180203045685279E-2</v>
      </c>
      <c r="U3" s="55">
        <v>117.5</v>
      </c>
      <c r="V3" s="59">
        <v>729</v>
      </c>
      <c r="W3" s="116">
        <v>770</v>
      </c>
      <c r="X3" s="61">
        <f t="shared" si="3"/>
        <v>-41</v>
      </c>
      <c r="Y3" s="110">
        <f t="shared" si="4"/>
        <v>-5.3246753246753244E-2</v>
      </c>
      <c r="Z3" s="59">
        <v>650</v>
      </c>
      <c r="AA3" s="56">
        <v>729</v>
      </c>
      <c r="AB3" s="117">
        <f t="shared" si="5"/>
        <v>-79</v>
      </c>
      <c r="AC3" s="58">
        <f t="shared" si="6"/>
        <v>-0.1083676268861454</v>
      </c>
      <c r="AD3" s="62">
        <f t="shared" si="7"/>
        <v>0.24630541871921183</v>
      </c>
      <c r="AE3" s="55">
        <v>965</v>
      </c>
      <c r="AF3" s="63">
        <v>840</v>
      </c>
      <c r="AG3" s="115">
        <v>55</v>
      </c>
      <c r="AH3" s="117">
        <f t="shared" si="8"/>
        <v>895</v>
      </c>
      <c r="AI3" s="64">
        <f t="shared" si="9"/>
        <v>0.92746113989637302</v>
      </c>
      <c r="AJ3" s="118">
        <f t="shared" si="10"/>
        <v>1.0025598938662093</v>
      </c>
      <c r="AK3" s="55">
        <v>0</v>
      </c>
      <c r="AL3" s="64">
        <f t="shared" si="11"/>
        <v>0</v>
      </c>
      <c r="AM3" s="118">
        <f t="shared" si="12"/>
        <v>0</v>
      </c>
      <c r="AN3" s="55">
        <v>35</v>
      </c>
      <c r="AO3" s="55">
        <v>10</v>
      </c>
      <c r="AP3" s="117">
        <f t="shared" si="13"/>
        <v>45</v>
      </c>
      <c r="AQ3" s="64">
        <f t="shared" si="14"/>
        <v>4.6632124352331605E-2</v>
      </c>
      <c r="AR3" s="118">
        <f t="shared" si="15"/>
        <v>1.2554078436487175</v>
      </c>
      <c r="AS3" s="55">
        <v>20</v>
      </c>
      <c r="AT3" s="119" t="s">
        <v>2</v>
      </c>
      <c r="AU3" s="122" t="s">
        <v>2</v>
      </c>
    </row>
    <row r="4" spans="1:48" x14ac:dyDescent="0.2">
      <c r="A4" s="255" t="s">
        <v>81</v>
      </c>
      <c r="B4" s="50">
        <v>9320002</v>
      </c>
      <c r="M4" s="248">
        <v>2</v>
      </c>
      <c r="N4" s="53">
        <v>8.8000000000000007</v>
      </c>
      <c r="O4" s="114">
        <f t="shared" si="0"/>
        <v>880.00000000000011</v>
      </c>
      <c r="P4" s="55">
        <v>1163</v>
      </c>
      <c r="Q4" s="55">
        <v>1226</v>
      </c>
      <c r="R4" s="56">
        <v>1223</v>
      </c>
      <c r="S4" s="117">
        <f t="shared" si="1"/>
        <v>-60</v>
      </c>
      <c r="T4" s="58">
        <f t="shared" si="2"/>
        <v>-4.9059689288634509E-2</v>
      </c>
      <c r="U4" s="55">
        <v>132.19999999999999</v>
      </c>
      <c r="V4" s="59">
        <v>451</v>
      </c>
      <c r="W4" s="116">
        <v>440</v>
      </c>
      <c r="X4" s="61">
        <f t="shared" si="3"/>
        <v>11</v>
      </c>
      <c r="Y4" s="110">
        <f t="shared" si="4"/>
        <v>2.5000000000000001E-2</v>
      </c>
      <c r="Z4" s="59">
        <v>420</v>
      </c>
      <c r="AA4" s="56">
        <v>427</v>
      </c>
      <c r="AB4" s="117">
        <f t="shared" si="5"/>
        <v>-7</v>
      </c>
      <c r="AC4" s="58">
        <f t="shared" si="6"/>
        <v>-1.6393442622950821E-2</v>
      </c>
      <c r="AD4" s="62">
        <f t="shared" si="7"/>
        <v>0.47727272727272724</v>
      </c>
      <c r="AE4" s="55">
        <v>540</v>
      </c>
      <c r="AF4" s="63">
        <v>470</v>
      </c>
      <c r="AG4" s="115">
        <v>25</v>
      </c>
      <c r="AH4" s="117">
        <f t="shared" si="8"/>
        <v>495</v>
      </c>
      <c r="AI4" s="64">
        <f t="shared" si="9"/>
        <v>0.91666666666666663</v>
      </c>
      <c r="AJ4" s="118">
        <f t="shared" si="10"/>
        <v>0.99089136623741259</v>
      </c>
      <c r="AK4" s="55">
        <v>10</v>
      </c>
      <c r="AL4" s="64">
        <f t="shared" si="11"/>
        <v>1.8518518518518517E-2</v>
      </c>
      <c r="AM4" s="118">
        <f t="shared" si="12"/>
        <v>0.75095371121324073</v>
      </c>
      <c r="AN4" s="55">
        <v>25</v>
      </c>
      <c r="AO4" s="55">
        <v>0</v>
      </c>
      <c r="AP4" s="117">
        <f t="shared" si="13"/>
        <v>25</v>
      </c>
      <c r="AQ4" s="64">
        <f t="shared" si="14"/>
        <v>4.6296296296296294E-2</v>
      </c>
      <c r="AR4" s="118">
        <f t="shared" si="15"/>
        <v>1.2463668406594777</v>
      </c>
      <c r="AS4" s="55">
        <v>10</v>
      </c>
      <c r="AT4" s="119" t="s">
        <v>2</v>
      </c>
      <c r="AU4" s="122" t="s">
        <v>2</v>
      </c>
    </row>
    <row r="5" spans="1:48" x14ac:dyDescent="0.2">
      <c r="A5" s="256" t="s">
        <v>89</v>
      </c>
      <c r="B5" s="70">
        <v>9320003</v>
      </c>
      <c r="C5" s="181"/>
      <c r="D5" s="163"/>
      <c r="E5" s="164"/>
      <c r="F5" s="164"/>
      <c r="G5" s="164"/>
      <c r="H5" s="245"/>
      <c r="I5" s="163"/>
      <c r="J5" s="164"/>
      <c r="K5" s="164"/>
      <c r="L5" s="164"/>
      <c r="M5" s="249">
        <v>3</v>
      </c>
      <c r="N5" s="72">
        <v>2.17</v>
      </c>
      <c r="O5" s="73">
        <f t="shared" si="0"/>
        <v>217</v>
      </c>
      <c r="P5" s="74">
        <v>7248</v>
      </c>
      <c r="Q5" s="74">
        <v>6632</v>
      </c>
      <c r="R5" s="75">
        <v>6707</v>
      </c>
      <c r="S5" s="76">
        <f t="shared" si="1"/>
        <v>541</v>
      </c>
      <c r="T5" s="77">
        <f t="shared" si="2"/>
        <v>8.0661994930669445E-2</v>
      </c>
      <c r="U5" s="74">
        <v>3344.4</v>
      </c>
      <c r="V5" s="78">
        <v>2638</v>
      </c>
      <c r="W5" s="79">
        <v>2550</v>
      </c>
      <c r="X5" s="80">
        <f t="shared" si="3"/>
        <v>88</v>
      </c>
      <c r="Y5" s="252">
        <f t="shared" si="4"/>
        <v>3.4509803921568626E-2</v>
      </c>
      <c r="Z5" s="169">
        <v>2491</v>
      </c>
      <c r="AA5" s="75">
        <v>2456</v>
      </c>
      <c r="AB5" s="76">
        <f t="shared" si="5"/>
        <v>35</v>
      </c>
      <c r="AC5" s="77">
        <f t="shared" si="6"/>
        <v>1.4250814332247556E-2</v>
      </c>
      <c r="AD5" s="81">
        <f t="shared" si="7"/>
        <v>11.47926267281106</v>
      </c>
      <c r="AE5" s="74">
        <v>3205</v>
      </c>
      <c r="AF5" s="82">
        <v>2590</v>
      </c>
      <c r="AG5" s="71">
        <v>340</v>
      </c>
      <c r="AH5" s="76">
        <f t="shared" si="8"/>
        <v>2930</v>
      </c>
      <c r="AI5" s="83">
        <f t="shared" si="9"/>
        <v>0.91419656786271453</v>
      </c>
      <c r="AJ5" s="84">
        <f t="shared" si="10"/>
        <v>0.98822125760622392</v>
      </c>
      <c r="AK5" s="74">
        <v>85</v>
      </c>
      <c r="AL5" s="83">
        <f t="shared" si="11"/>
        <v>2.6521060842433698E-2</v>
      </c>
      <c r="AM5" s="84">
        <f t="shared" si="12"/>
        <v>1.0754688095066383</v>
      </c>
      <c r="AN5" s="74">
        <v>115</v>
      </c>
      <c r="AO5" s="74">
        <v>25</v>
      </c>
      <c r="AP5" s="76">
        <f t="shared" si="13"/>
        <v>140</v>
      </c>
      <c r="AQ5" s="83">
        <f t="shared" si="14"/>
        <v>4.3681747269890797E-2</v>
      </c>
      <c r="AR5" s="84">
        <f t="shared" si="15"/>
        <v>1.1759791969280065</v>
      </c>
      <c r="AS5" s="74">
        <v>45</v>
      </c>
      <c r="AT5" s="85" t="s">
        <v>6</v>
      </c>
      <c r="AU5" s="213" t="s">
        <v>6</v>
      </c>
    </row>
    <row r="6" spans="1:48" x14ac:dyDescent="0.2">
      <c r="A6" s="257" t="s">
        <v>57</v>
      </c>
      <c r="B6" s="70">
        <v>9320004</v>
      </c>
      <c r="C6" s="181"/>
      <c r="D6" s="86"/>
      <c r="E6" s="164"/>
      <c r="F6" s="164"/>
      <c r="G6" s="164"/>
      <c r="H6" s="245"/>
      <c r="I6" s="86"/>
      <c r="J6" s="164"/>
      <c r="K6" s="164"/>
      <c r="L6" s="164"/>
      <c r="M6" s="249">
        <v>4</v>
      </c>
      <c r="N6" s="72">
        <v>1.9</v>
      </c>
      <c r="O6" s="73">
        <f t="shared" si="0"/>
        <v>190</v>
      </c>
      <c r="P6" s="74">
        <v>7061</v>
      </c>
      <c r="Q6" s="74">
        <v>6910</v>
      </c>
      <c r="R6" s="75">
        <v>6814</v>
      </c>
      <c r="S6" s="76">
        <f t="shared" si="1"/>
        <v>247</v>
      </c>
      <c r="T6" s="77">
        <f t="shared" si="2"/>
        <v>3.6248899324919287E-2</v>
      </c>
      <c r="U6" s="74">
        <v>3724.7</v>
      </c>
      <c r="V6" s="78">
        <v>2343</v>
      </c>
      <c r="W6" s="79">
        <v>2279</v>
      </c>
      <c r="X6" s="80">
        <f t="shared" si="3"/>
        <v>64</v>
      </c>
      <c r="Y6" s="252">
        <f t="shared" si="4"/>
        <v>2.8082492321193506E-2</v>
      </c>
      <c r="Z6" s="169">
        <v>2157</v>
      </c>
      <c r="AA6" s="75">
        <v>2138</v>
      </c>
      <c r="AB6" s="76">
        <f t="shared" si="5"/>
        <v>19</v>
      </c>
      <c r="AC6" s="77">
        <f t="shared" si="6"/>
        <v>8.8868101028999058E-3</v>
      </c>
      <c r="AD6" s="81">
        <f t="shared" si="7"/>
        <v>11.352631578947369</v>
      </c>
      <c r="AE6" s="74">
        <v>3255</v>
      </c>
      <c r="AF6" s="82">
        <v>2605</v>
      </c>
      <c r="AG6" s="71">
        <v>370</v>
      </c>
      <c r="AH6" s="76">
        <f t="shared" si="8"/>
        <v>2975</v>
      </c>
      <c r="AI6" s="83">
        <f t="shared" si="9"/>
        <v>0.91397849462365588</v>
      </c>
      <c r="AJ6" s="84">
        <f t="shared" si="10"/>
        <v>0.98798552645372517</v>
      </c>
      <c r="AK6" s="74">
        <v>75</v>
      </c>
      <c r="AL6" s="83">
        <f t="shared" si="11"/>
        <v>2.3041474654377881E-2</v>
      </c>
      <c r="AM6" s="84">
        <f t="shared" si="12"/>
        <v>0.93436636879066837</v>
      </c>
      <c r="AN6" s="74">
        <v>120</v>
      </c>
      <c r="AO6" s="74">
        <v>35</v>
      </c>
      <c r="AP6" s="76">
        <f t="shared" si="13"/>
        <v>155</v>
      </c>
      <c r="AQ6" s="83">
        <f t="shared" si="14"/>
        <v>4.7619047619047616E-2</v>
      </c>
      <c r="AR6" s="84">
        <f t="shared" si="15"/>
        <v>1.281977321821177</v>
      </c>
      <c r="AS6" s="74">
        <v>50</v>
      </c>
      <c r="AT6" s="85" t="s">
        <v>6</v>
      </c>
      <c r="AU6" s="173" t="s">
        <v>6</v>
      </c>
    </row>
    <row r="7" spans="1:48" x14ac:dyDescent="0.2">
      <c r="A7" s="256"/>
      <c r="B7" s="70">
        <v>9320005.0099999998</v>
      </c>
      <c r="C7" s="181"/>
      <c r="D7" s="86"/>
      <c r="E7" s="164"/>
      <c r="F7" s="164"/>
      <c r="G7" s="164"/>
      <c r="H7" s="245"/>
      <c r="I7" s="86"/>
      <c r="J7" s="164"/>
      <c r="K7" s="164"/>
      <c r="L7" s="164"/>
      <c r="M7" s="249">
        <v>5.01</v>
      </c>
      <c r="N7" s="72">
        <v>1.26</v>
      </c>
      <c r="O7" s="73">
        <f t="shared" si="0"/>
        <v>126</v>
      </c>
      <c r="P7" s="74">
        <v>3715</v>
      </c>
      <c r="Q7" s="74">
        <v>3572</v>
      </c>
      <c r="R7" s="75">
        <v>3028</v>
      </c>
      <c r="S7" s="76">
        <f t="shared" si="1"/>
        <v>687</v>
      </c>
      <c r="T7" s="77">
        <f t="shared" si="2"/>
        <v>0.22688243064729194</v>
      </c>
      <c r="U7" s="74">
        <v>2955.9</v>
      </c>
      <c r="V7" s="78">
        <v>1384</v>
      </c>
      <c r="W7" s="79">
        <v>1054</v>
      </c>
      <c r="X7" s="80">
        <f t="shared" si="3"/>
        <v>330</v>
      </c>
      <c r="Y7" s="252">
        <f t="shared" si="4"/>
        <v>0.31309297912713474</v>
      </c>
      <c r="Z7" s="169">
        <v>1280</v>
      </c>
      <c r="AA7" s="75">
        <v>998</v>
      </c>
      <c r="AB7" s="76">
        <f t="shared" si="5"/>
        <v>282</v>
      </c>
      <c r="AC7" s="77">
        <f t="shared" si="6"/>
        <v>0.28256513026052105</v>
      </c>
      <c r="AD7" s="81">
        <f t="shared" si="7"/>
        <v>10.158730158730158</v>
      </c>
      <c r="AE7" s="74">
        <v>1635</v>
      </c>
      <c r="AF7" s="82">
        <v>1375</v>
      </c>
      <c r="AG7" s="71">
        <v>150</v>
      </c>
      <c r="AH7" s="76">
        <f t="shared" si="8"/>
        <v>1525</v>
      </c>
      <c r="AI7" s="83">
        <f t="shared" si="9"/>
        <v>0.93272171253822633</v>
      </c>
      <c r="AJ7" s="84">
        <f t="shared" si="10"/>
        <v>1.0082464276977843</v>
      </c>
      <c r="AK7" s="74">
        <v>30</v>
      </c>
      <c r="AL7" s="83">
        <f t="shared" si="11"/>
        <v>1.834862385321101E-2</v>
      </c>
      <c r="AM7" s="84">
        <f t="shared" si="12"/>
        <v>0.74406422762412849</v>
      </c>
      <c r="AN7" s="74">
        <v>55</v>
      </c>
      <c r="AO7" s="74">
        <v>15</v>
      </c>
      <c r="AP7" s="76">
        <f t="shared" si="13"/>
        <v>70</v>
      </c>
      <c r="AQ7" s="83">
        <f t="shared" si="14"/>
        <v>4.2813455657492352E-2</v>
      </c>
      <c r="AR7" s="84">
        <f t="shared" si="15"/>
        <v>1.1526034636557372</v>
      </c>
      <c r="AS7" s="74">
        <v>10</v>
      </c>
      <c r="AT7" s="85" t="s">
        <v>6</v>
      </c>
      <c r="AU7" s="173" t="s">
        <v>6</v>
      </c>
    </row>
    <row r="8" spans="1:48" x14ac:dyDescent="0.2">
      <c r="A8" s="256"/>
      <c r="B8" s="70">
        <v>9320005.0199999996</v>
      </c>
      <c r="C8" s="181"/>
      <c r="D8" s="163"/>
      <c r="E8" s="164"/>
      <c r="F8" s="164"/>
      <c r="G8" s="164"/>
      <c r="H8" s="245"/>
      <c r="I8" s="163"/>
      <c r="J8" s="164"/>
      <c r="K8" s="164"/>
      <c r="L8" s="164"/>
      <c r="M8" s="249">
        <v>5.0199999999999996</v>
      </c>
      <c r="N8" s="72">
        <v>1.67</v>
      </c>
      <c r="O8" s="73">
        <f t="shared" si="0"/>
        <v>167</v>
      </c>
      <c r="P8" s="74">
        <v>7066</v>
      </c>
      <c r="Q8" s="74">
        <v>6746</v>
      </c>
      <c r="R8" s="75">
        <v>6403</v>
      </c>
      <c r="S8" s="76">
        <f t="shared" si="1"/>
        <v>663</v>
      </c>
      <c r="T8" s="77">
        <f t="shared" si="2"/>
        <v>0.10354521318132126</v>
      </c>
      <c r="U8" s="74">
        <v>4234.7</v>
      </c>
      <c r="V8" s="78">
        <v>3204</v>
      </c>
      <c r="W8" s="79">
        <v>3036</v>
      </c>
      <c r="X8" s="80">
        <f t="shared" si="3"/>
        <v>168</v>
      </c>
      <c r="Y8" s="252">
        <f t="shared" si="4"/>
        <v>5.533596837944664E-2</v>
      </c>
      <c r="Z8" s="169">
        <v>3083</v>
      </c>
      <c r="AA8" s="75">
        <v>2949</v>
      </c>
      <c r="AB8" s="76">
        <f t="shared" si="5"/>
        <v>134</v>
      </c>
      <c r="AC8" s="77">
        <f t="shared" si="6"/>
        <v>4.5439131909121737E-2</v>
      </c>
      <c r="AD8" s="81">
        <f t="shared" si="7"/>
        <v>18.461077844311376</v>
      </c>
      <c r="AE8" s="74">
        <v>2370</v>
      </c>
      <c r="AF8" s="82">
        <v>1900</v>
      </c>
      <c r="AG8" s="71">
        <v>150</v>
      </c>
      <c r="AH8" s="76">
        <f t="shared" si="8"/>
        <v>2050</v>
      </c>
      <c r="AI8" s="83">
        <f t="shared" si="9"/>
        <v>0.86497890295358648</v>
      </c>
      <c r="AJ8" s="84">
        <f t="shared" si="10"/>
        <v>0.9350183202700556</v>
      </c>
      <c r="AK8" s="74">
        <v>70</v>
      </c>
      <c r="AL8" s="83">
        <f t="shared" si="11"/>
        <v>2.9535864978902954E-2</v>
      </c>
      <c r="AM8" s="84">
        <f t="shared" si="12"/>
        <v>1.1977236406692193</v>
      </c>
      <c r="AN8" s="74">
        <v>205</v>
      </c>
      <c r="AO8" s="74">
        <v>20</v>
      </c>
      <c r="AP8" s="76">
        <f t="shared" si="13"/>
        <v>225</v>
      </c>
      <c r="AQ8" s="83">
        <f t="shared" si="14"/>
        <v>9.49367088607595E-2</v>
      </c>
      <c r="AR8" s="84">
        <f t="shared" si="15"/>
        <v>2.5558408631244989</v>
      </c>
      <c r="AS8" s="74">
        <v>30</v>
      </c>
      <c r="AT8" s="85" t="s">
        <v>6</v>
      </c>
      <c r="AU8" s="173" t="s">
        <v>6</v>
      </c>
    </row>
    <row r="9" spans="1:48" x14ac:dyDescent="0.2">
      <c r="A9" s="256" t="s">
        <v>87</v>
      </c>
      <c r="B9" s="70">
        <v>9320006</v>
      </c>
      <c r="C9" s="181"/>
      <c r="D9" s="163"/>
      <c r="E9" s="164"/>
      <c r="F9" s="164"/>
      <c r="G9" s="164"/>
      <c r="H9" s="245"/>
      <c r="I9" s="163"/>
      <c r="J9" s="164"/>
      <c r="K9" s="164"/>
      <c r="L9" s="164"/>
      <c r="M9" s="249">
        <v>6</v>
      </c>
      <c r="N9" s="72">
        <v>2.21</v>
      </c>
      <c r="O9" s="73">
        <f t="shared" si="0"/>
        <v>221</v>
      </c>
      <c r="P9" s="74">
        <v>5445</v>
      </c>
      <c r="Q9" s="74">
        <v>5105</v>
      </c>
      <c r="R9" s="75">
        <v>4961</v>
      </c>
      <c r="S9" s="76">
        <f t="shared" si="1"/>
        <v>484</v>
      </c>
      <c r="T9" s="77">
        <f t="shared" si="2"/>
        <v>9.7560975609756101E-2</v>
      </c>
      <c r="U9" s="74">
        <v>2468.3000000000002</v>
      </c>
      <c r="V9" s="78">
        <v>2847</v>
      </c>
      <c r="W9" s="79">
        <v>2741</v>
      </c>
      <c r="X9" s="80">
        <f t="shared" si="3"/>
        <v>106</v>
      </c>
      <c r="Y9" s="252">
        <f t="shared" si="4"/>
        <v>3.8672017511856983E-2</v>
      </c>
      <c r="Z9" s="169">
        <v>2728</v>
      </c>
      <c r="AA9" s="75">
        <v>2596</v>
      </c>
      <c r="AB9" s="76">
        <f t="shared" si="5"/>
        <v>132</v>
      </c>
      <c r="AC9" s="77">
        <f t="shared" si="6"/>
        <v>5.0847457627118647E-2</v>
      </c>
      <c r="AD9" s="81">
        <f t="shared" si="7"/>
        <v>12.343891402714933</v>
      </c>
      <c r="AE9" s="74">
        <v>2090</v>
      </c>
      <c r="AF9" s="82">
        <v>1585</v>
      </c>
      <c r="AG9" s="71">
        <v>145</v>
      </c>
      <c r="AH9" s="76">
        <f t="shared" si="8"/>
        <v>1730</v>
      </c>
      <c r="AI9" s="83">
        <f t="shared" si="9"/>
        <v>0.82775119617224879</v>
      </c>
      <c r="AJ9" s="84">
        <f t="shared" si="10"/>
        <v>0.89477619674156961</v>
      </c>
      <c r="AK9" s="74">
        <v>105</v>
      </c>
      <c r="AL9" s="83">
        <f t="shared" si="11"/>
        <v>5.0239234449760764E-2</v>
      </c>
      <c r="AM9" s="84">
        <f t="shared" si="12"/>
        <v>2.037276336162237</v>
      </c>
      <c r="AN9" s="74">
        <v>190</v>
      </c>
      <c r="AO9" s="74">
        <v>25</v>
      </c>
      <c r="AP9" s="76">
        <f t="shared" si="13"/>
        <v>215</v>
      </c>
      <c r="AQ9" s="83">
        <f t="shared" si="14"/>
        <v>0.10287081339712918</v>
      </c>
      <c r="AR9" s="84">
        <f t="shared" si="15"/>
        <v>2.7694390469007724</v>
      </c>
      <c r="AS9" s="74">
        <v>35</v>
      </c>
      <c r="AT9" s="85" t="s">
        <v>6</v>
      </c>
      <c r="AU9" s="173" t="s">
        <v>6</v>
      </c>
    </row>
    <row r="10" spans="1:48" x14ac:dyDescent="0.2">
      <c r="A10" s="257"/>
      <c r="B10" s="70">
        <v>9320007.0099999998</v>
      </c>
      <c r="C10" s="181"/>
      <c r="D10" s="163"/>
      <c r="E10" s="164"/>
      <c r="F10" s="164"/>
      <c r="G10" s="164"/>
      <c r="H10" s="245"/>
      <c r="I10" s="163"/>
      <c r="J10" s="164"/>
      <c r="K10" s="164"/>
      <c r="L10" s="164"/>
      <c r="M10" s="249">
        <v>7.01</v>
      </c>
      <c r="N10" s="72">
        <v>0.68</v>
      </c>
      <c r="O10" s="73">
        <f t="shared" si="0"/>
        <v>68</v>
      </c>
      <c r="P10" s="74">
        <v>4123</v>
      </c>
      <c r="Q10" s="74">
        <v>3772</v>
      </c>
      <c r="R10" s="75">
        <v>3651</v>
      </c>
      <c r="S10" s="76">
        <f t="shared" si="1"/>
        <v>472</v>
      </c>
      <c r="T10" s="77">
        <f t="shared" si="2"/>
        <v>0.12927964941112025</v>
      </c>
      <c r="U10" s="74">
        <v>6099.1</v>
      </c>
      <c r="V10" s="78">
        <v>2110</v>
      </c>
      <c r="W10" s="79">
        <v>1909</v>
      </c>
      <c r="X10" s="80">
        <f t="shared" si="3"/>
        <v>201</v>
      </c>
      <c r="Y10" s="252">
        <f t="shared" si="4"/>
        <v>0.10529072812991094</v>
      </c>
      <c r="Z10" s="169">
        <v>2034</v>
      </c>
      <c r="AA10" s="75">
        <v>1778</v>
      </c>
      <c r="AB10" s="76">
        <f t="shared" si="5"/>
        <v>256</v>
      </c>
      <c r="AC10" s="77">
        <f t="shared" si="6"/>
        <v>0.1439820022497188</v>
      </c>
      <c r="AD10" s="81">
        <f t="shared" si="7"/>
        <v>29.911764705882351</v>
      </c>
      <c r="AE10" s="74">
        <v>1695</v>
      </c>
      <c r="AF10" s="82">
        <v>1345</v>
      </c>
      <c r="AG10" s="71">
        <v>135</v>
      </c>
      <c r="AH10" s="76">
        <f t="shared" si="8"/>
        <v>1480</v>
      </c>
      <c r="AI10" s="83">
        <f t="shared" si="9"/>
        <v>0.87315634218289084</v>
      </c>
      <c r="AJ10" s="84">
        <f t="shared" si="10"/>
        <v>0.9438579063757816</v>
      </c>
      <c r="AK10" s="74">
        <v>70</v>
      </c>
      <c r="AL10" s="83">
        <f t="shared" si="11"/>
        <v>4.1297935103244837E-2</v>
      </c>
      <c r="AM10" s="84">
        <f t="shared" si="12"/>
        <v>1.6746932320861652</v>
      </c>
      <c r="AN10" s="74">
        <v>80</v>
      </c>
      <c r="AO10" s="74">
        <v>20</v>
      </c>
      <c r="AP10" s="76">
        <f t="shared" si="13"/>
        <v>100</v>
      </c>
      <c r="AQ10" s="83">
        <f t="shared" si="14"/>
        <v>5.8997050147492625E-2</v>
      </c>
      <c r="AR10" s="84">
        <f t="shared" si="15"/>
        <v>1.5882904872120778</v>
      </c>
      <c r="AS10" s="74">
        <v>35</v>
      </c>
      <c r="AT10" s="85" t="s">
        <v>6</v>
      </c>
      <c r="AU10" s="173" t="s">
        <v>6</v>
      </c>
    </row>
    <row r="11" spans="1:48" x14ac:dyDescent="0.2">
      <c r="A11" s="256" t="s">
        <v>88</v>
      </c>
      <c r="B11" s="70">
        <v>9320007.0199999996</v>
      </c>
      <c r="C11" s="181"/>
      <c r="D11" s="163"/>
      <c r="E11" s="164"/>
      <c r="F11" s="164"/>
      <c r="G11" s="164"/>
      <c r="H11" s="245"/>
      <c r="I11" s="163"/>
      <c r="J11" s="164"/>
      <c r="K11" s="164"/>
      <c r="L11" s="164"/>
      <c r="M11" s="249">
        <v>7.02</v>
      </c>
      <c r="N11" s="72">
        <v>0.88</v>
      </c>
      <c r="O11" s="73">
        <f t="shared" si="0"/>
        <v>88</v>
      </c>
      <c r="P11" s="74">
        <v>5495</v>
      </c>
      <c r="Q11" s="74">
        <v>5196</v>
      </c>
      <c r="R11" s="75">
        <v>4958</v>
      </c>
      <c r="S11" s="76">
        <f t="shared" si="1"/>
        <v>537</v>
      </c>
      <c r="T11" s="77">
        <f t="shared" si="2"/>
        <v>0.10830980233965308</v>
      </c>
      <c r="U11" s="74">
        <v>6213.3</v>
      </c>
      <c r="V11" s="78">
        <v>2960</v>
      </c>
      <c r="W11" s="79">
        <v>2580</v>
      </c>
      <c r="X11" s="80">
        <f t="shared" si="3"/>
        <v>380</v>
      </c>
      <c r="Y11" s="252">
        <f t="shared" si="4"/>
        <v>0.14728682170542637</v>
      </c>
      <c r="Z11" s="169">
        <v>2867</v>
      </c>
      <c r="AA11" s="75">
        <v>2525</v>
      </c>
      <c r="AB11" s="76">
        <f t="shared" si="5"/>
        <v>342</v>
      </c>
      <c r="AC11" s="77">
        <f t="shared" si="6"/>
        <v>0.13544554455445545</v>
      </c>
      <c r="AD11" s="81">
        <f t="shared" si="7"/>
        <v>32.579545454545453</v>
      </c>
      <c r="AE11" s="74">
        <v>2110</v>
      </c>
      <c r="AF11" s="82">
        <v>1680</v>
      </c>
      <c r="AG11" s="71">
        <v>220</v>
      </c>
      <c r="AH11" s="76">
        <f t="shared" si="8"/>
        <v>1900</v>
      </c>
      <c r="AI11" s="83">
        <f t="shared" si="9"/>
        <v>0.90047393364928907</v>
      </c>
      <c r="AJ11" s="84">
        <f t="shared" si="10"/>
        <v>0.97338746877264137</v>
      </c>
      <c r="AK11" s="74">
        <v>25</v>
      </c>
      <c r="AL11" s="83">
        <f t="shared" si="11"/>
        <v>1.1848341232227487E-2</v>
      </c>
      <c r="AM11" s="84">
        <f t="shared" si="12"/>
        <v>0.48046801428335312</v>
      </c>
      <c r="AN11" s="74">
        <v>125</v>
      </c>
      <c r="AO11" s="74">
        <v>30</v>
      </c>
      <c r="AP11" s="76">
        <f t="shared" si="13"/>
        <v>155</v>
      </c>
      <c r="AQ11" s="83">
        <f t="shared" si="14"/>
        <v>7.3459715639810422E-2</v>
      </c>
      <c r="AR11" s="84">
        <f t="shared" si="15"/>
        <v>1.9776474798710575</v>
      </c>
      <c r="AS11" s="74">
        <v>35</v>
      </c>
      <c r="AT11" s="85" t="s">
        <v>6</v>
      </c>
      <c r="AU11" s="173" t="s">
        <v>6</v>
      </c>
    </row>
    <row r="12" spans="1:48" x14ac:dyDescent="0.2">
      <c r="A12" s="256" t="s">
        <v>93</v>
      </c>
      <c r="B12" s="70">
        <v>9320008.0099999998</v>
      </c>
      <c r="C12" s="181"/>
      <c r="D12" s="163"/>
      <c r="E12" s="164"/>
      <c r="F12" s="164"/>
      <c r="G12" s="164"/>
      <c r="H12" s="245"/>
      <c r="I12" s="163"/>
      <c r="J12" s="164"/>
      <c r="K12" s="164"/>
      <c r="L12" s="164"/>
      <c r="M12" s="249">
        <v>8.01</v>
      </c>
      <c r="N12" s="72">
        <v>1.97</v>
      </c>
      <c r="O12" s="73">
        <f t="shared" si="0"/>
        <v>197</v>
      </c>
      <c r="P12" s="74">
        <v>7967</v>
      </c>
      <c r="Q12" s="74">
        <v>7625</v>
      </c>
      <c r="R12" s="75">
        <v>6644</v>
      </c>
      <c r="S12" s="76">
        <f t="shared" si="1"/>
        <v>1323</v>
      </c>
      <c r="T12" s="77">
        <f t="shared" si="2"/>
        <v>0.19912703190848885</v>
      </c>
      <c r="U12" s="74">
        <v>4035.4</v>
      </c>
      <c r="V12" s="78">
        <v>2388</v>
      </c>
      <c r="W12" s="79">
        <v>1878</v>
      </c>
      <c r="X12" s="80">
        <f t="shared" si="3"/>
        <v>510</v>
      </c>
      <c r="Y12" s="252">
        <f t="shared" si="4"/>
        <v>0.27156549520766771</v>
      </c>
      <c r="Z12" s="169">
        <v>2188</v>
      </c>
      <c r="AA12" s="75">
        <v>1842</v>
      </c>
      <c r="AB12" s="76">
        <f t="shared" si="5"/>
        <v>346</v>
      </c>
      <c r="AC12" s="77">
        <f t="shared" si="6"/>
        <v>0.18783930510314875</v>
      </c>
      <c r="AD12" s="81">
        <f t="shared" si="7"/>
        <v>11.106598984771574</v>
      </c>
      <c r="AE12" s="74">
        <v>3630</v>
      </c>
      <c r="AF12" s="82">
        <v>2960</v>
      </c>
      <c r="AG12" s="71">
        <v>460</v>
      </c>
      <c r="AH12" s="76">
        <f t="shared" si="8"/>
        <v>3420</v>
      </c>
      <c r="AI12" s="83">
        <f t="shared" si="9"/>
        <v>0.94214876033057848</v>
      </c>
      <c r="AJ12" s="84">
        <f t="shared" si="10"/>
        <v>1.0184368061703835</v>
      </c>
      <c r="AK12" s="74">
        <v>80</v>
      </c>
      <c r="AL12" s="83">
        <f t="shared" si="11"/>
        <v>2.2038567493112948E-2</v>
      </c>
      <c r="AM12" s="84">
        <f t="shared" si="12"/>
        <v>0.89369697863393938</v>
      </c>
      <c r="AN12" s="74">
        <v>75</v>
      </c>
      <c r="AO12" s="74">
        <v>10</v>
      </c>
      <c r="AP12" s="76">
        <f t="shared" si="13"/>
        <v>85</v>
      </c>
      <c r="AQ12" s="83">
        <f t="shared" si="14"/>
        <v>2.3415977961432508E-2</v>
      </c>
      <c r="AR12" s="84">
        <f t="shared" si="15"/>
        <v>0.63039380701124004</v>
      </c>
      <c r="AS12" s="74">
        <v>50</v>
      </c>
      <c r="AT12" s="85" t="s">
        <v>6</v>
      </c>
      <c r="AU12" s="173" t="s">
        <v>6</v>
      </c>
    </row>
    <row r="13" spans="1:48" x14ac:dyDescent="0.2">
      <c r="A13" s="257" t="s">
        <v>92</v>
      </c>
      <c r="B13" s="70">
        <v>9320008.0299999993</v>
      </c>
      <c r="C13" s="181">
        <v>9320008.0199999996</v>
      </c>
      <c r="D13" s="86">
        <v>0.35313990499999998</v>
      </c>
      <c r="E13" s="164">
        <v>10404</v>
      </c>
      <c r="F13" s="164">
        <v>2809</v>
      </c>
      <c r="G13" s="164">
        <v>2726</v>
      </c>
      <c r="H13" s="245"/>
      <c r="I13" s="86"/>
      <c r="J13" s="164"/>
      <c r="K13" s="164"/>
      <c r="L13" s="164"/>
      <c r="M13" s="249"/>
      <c r="N13" s="72">
        <v>2.35</v>
      </c>
      <c r="O13" s="73">
        <f t="shared" si="0"/>
        <v>235</v>
      </c>
      <c r="P13" s="74">
        <v>5326</v>
      </c>
      <c r="Q13" s="74">
        <v>4424</v>
      </c>
      <c r="R13" s="75">
        <f>D13*E13</f>
        <v>3674.0675716199999</v>
      </c>
      <c r="S13" s="76">
        <f t="shared" si="1"/>
        <v>1651.9324283800001</v>
      </c>
      <c r="T13" s="77">
        <f t="shared" si="2"/>
        <v>0.4496195010511515</v>
      </c>
      <c r="U13" s="74">
        <v>2265</v>
      </c>
      <c r="V13" s="78">
        <v>1503</v>
      </c>
      <c r="W13" s="79">
        <f>D13*F13</f>
        <v>991.96999314499999</v>
      </c>
      <c r="X13" s="80">
        <f t="shared" si="3"/>
        <v>511.03000685500001</v>
      </c>
      <c r="Y13" s="252">
        <f t="shared" si="4"/>
        <v>0.51516679978877222</v>
      </c>
      <c r="Z13" s="169">
        <v>1422</v>
      </c>
      <c r="AA13" s="75">
        <f>D13*G13</f>
        <v>962.65938102999996</v>
      </c>
      <c r="AB13" s="76">
        <f t="shared" si="5"/>
        <v>459.34061897000004</v>
      </c>
      <c r="AC13" s="77">
        <f t="shared" si="6"/>
        <v>0.47715799380516849</v>
      </c>
      <c r="AD13" s="81">
        <f t="shared" si="7"/>
        <v>6.0510638297872337</v>
      </c>
      <c r="AE13" s="74">
        <v>2325</v>
      </c>
      <c r="AF13" s="82">
        <v>1925</v>
      </c>
      <c r="AG13" s="71">
        <v>265</v>
      </c>
      <c r="AH13" s="76">
        <f t="shared" si="8"/>
        <v>2190</v>
      </c>
      <c r="AI13" s="83">
        <f t="shared" si="9"/>
        <v>0.9419354838709677</v>
      </c>
      <c r="AJ13" s="84">
        <f t="shared" si="10"/>
        <v>1.0182062602040745</v>
      </c>
      <c r="AK13" s="74">
        <v>75</v>
      </c>
      <c r="AL13" s="83">
        <f t="shared" si="11"/>
        <v>3.2258064516129031E-2</v>
      </c>
      <c r="AM13" s="84">
        <f t="shared" si="12"/>
        <v>1.3081129163069356</v>
      </c>
      <c r="AN13" s="74">
        <v>45</v>
      </c>
      <c r="AO13" s="74">
        <v>0</v>
      </c>
      <c r="AP13" s="76">
        <f t="shared" si="13"/>
        <v>45</v>
      </c>
      <c r="AQ13" s="83">
        <f t="shared" si="14"/>
        <v>1.935483870967742E-2</v>
      </c>
      <c r="AR13" s="84">
        <f t="shared" si="15"/>
        <v>0.52106175015957523</v>
      </c>
      <c r="AS13" s="74">
        <v>10</v>
      </c>
      <c r="AT13" s="85" t="s">
        <v>6</v>
      </c>
      <c r="AU13" s="173" t="s">
        <v>6</v>
      </c>
      <c r="AV13" s="68" t="s">
        <v>85</v>
      </c>
    </row>
    <row r="14" spans="1:48" x14ac:dyDescent="0.2">
      <c r="A14" s="256"/>
      <c r="B14" s="70">
        <v>9320008.0399999991</v>
      </c>
      <c r="C14" s="181">
        <v>9320008.0199999996</v>
      </c>
      <c r="D14" s="86">
        <v>0.64686009499999997</v>
      </c>
      <c r="E14" s="164">
        <v>10404</v>
      </c>
      <c r="F14" s="164">
        <v>2809</v>
      </c>
      <c r="G14" s="164">
        <v>2726</v>
      </c>
      <c r="H14" s="245"/>
      <c r="I14" s="86"/>
      <c r="J14" s="164"/>
      <c r="K14" s="164"/>
      <c r="L14" s="164"/>
      <c r="M14" s="249"/>
      <c r="N14" s="72">
        <v>2</v>
      </c>
      <c r="O14" s="73">
        <f t="shared" si="0"/>
        <v>200</v>
      </c>
      <c r="P14" s="74">
        <v>6783</v>
      </c>
      <c r="Q14" s="74">
        <v>6689</v>
      </c>
      <c r="R14" s="75">
        <f>D14*E14</f>
        <v>6729.9324283799997</v>
      </c>
      <c r="S14" s="76">
        <f t="shared" si="1"/>
        <v>53.067571620000308</v>
      </c>
      <c r="T14" s="77">
        <f t="shared" si="2"/>
        <v>7.8853052663969327E-3</v>
      </c>
      <c r="U14" s="74">
        <v>3388.8</v>
      </c>
      <c r="V14" s="78">
        <v>1797</v>
      </c>
      <c r="W14" s="79">
        <f>D14*F14</f>
        <v>1817.030006855</v>
      </c>
      <c r="X14" s="80">
        <f t="shared" si="3"/>
        <v>-20.030006855000011</v>
      </c>
      <c r="Y14" s="252">
        <f t="shared" si="4"/>
        <v>-1.1023487107771476E-2</v>
      </c>
      <c r="Z14" s="169">
        <v>1688</v>
      </c>
      <c r="AA14" s="75">
        <f>D14*G14</f>
        <v>1763.3406189699999</v>
      </c>
      <c r="AB14" s="76">
        <f t="shared" si="5"/>
        <v>-75.340618969999923</v>
      </c>
      <c r="AC14" s="77">
        <f t="shared" si="6"/>
        <v>-4.2726072410223151E-2</v>
      </c>
      <c r="AD14" s="81">
        <f t="shared" si="7"/>
        <v>8.44</v>
      </c>
      <c r="AE14" s="74">
        <v>3000</v>
      </c>
      <c r="AF14" s="82">
        <v>2490</v>
      </c>
      <c r="AG14" s="71">
        <v>365</v>
      </c>
      <c r="AH14" s="76">
        <f t="shared" si="8"/>
        <v>2855</v>
      </c>
      <c r="AI14" s="83">
        <f t="shared" si="9"/>
        <v>0.95166666666666666</v>
      </c>
      <c r="AJ14" s="84">
        <f t="shared" si="10"/>
        <v>1.0287254002210229</v>
      </c>
      <c r="AK14" s="74">
        <v>50</v>
      </c>
      <c r="AL14" s="83">
        <f t="shared" si="11"/>
        <v>1.6666666666666666E-2</v>
      </c>
      <c r="AM14" s="84">
        <f t="shared" si="12"/>
        <v>0.6758583400919167</v>
      </c>
      <c r="AN14" s="74">
        <v>35</v>
      </c>
      <c r="AO14" s="74">
        <v>10</v>
      </c>
      <c r="AP14" s="76">
        <f t="shared" si="13"/>
        <v>45</v>
      </c>
      <c r="AQ14" s="83">
        <f t="shared" si="14"/>
        <v>1.4999999999999999E-2</v>
      </c>
      <c r="AR14" s="84">
        <f t="shared" si="15"/>
        <v>0.40382285637367077</v>
      </c>
      <c r="AS14" s="74">
        <v>45</v>
      </c>
      <c r="AT14" s="85" t="s">
        <v>6</v>
      </c>
      <c r="AU14" s="173" t="s">
        <v>6</v>
      </c>
      <c r="AV14" s="68" t="s">
        <v>85</v>
      </c>
    </row>
    <row r="15" spans="1:48" x14ac:dyDescent="0.2">
      <c r="A15" s="256"/>
      <c r="B15" s="70">
        <v>9320009.0099999998</v>
      </c>
      <c r="C15" s="181"/>
      <c r="D15" s="163"/>
      <c r="E15" s="164"/>
      <c r="F15" s="164"/>
      <c r="G15" s="164"/>
      <c r="H15" s="245"/>
      <c r="I15" s="163"/>
      <c r="J15" s="164"/>
      <c r="K15" s="164"/>
      <c r="L15" s="164"/>
      <c r="M15" s="249">
        <v>9.01</v>
      </c>
      <c r="N15" s="72">
        <v>2.48</v>
      </c>
      <c r="O15" s="73">
        <f t="shared" si="0"/>
        <v>248</v>
      </c>
      <c r="P15" s="74">
        <v>7335</v>
      </c>
      <c r="Q15" s="74">
        <v>7072</v>
      </c>
      <c r="R15" s="75">
        <v>6965</v>
      </c>
      <c r="S15" s="76">
        <f t="shared" si="1"/>
        <v>370</v>
      </c>
      <c r="T15" s="77">
        <f t="shared" si="2"/>
        <v>5.3122756640344583E-2</v>
      </c>
      <c r="U15" s="74">
        <v>2952.5</v>
      </c>
      <c r="V15" s="78">
        <v>2085</v>
      </c>
      <c r="W15" s="79">
        <v>2009</v>
      </c>
      <c r="X15" s="80">
        <f t="shared" si="3"/>
        <v>76</v>
      </c>
      <c r="Y15" s="252">
        <f t="shared" si="4"/>
        <v>3.7829766052762566E-2</v>
      </c>
      <c r="Z15" s="169">
        <v>1938</v>
      </c>
      <c r="AA15" s="75">
        <v>1942</v>
      </c>
      <c r="AB15" s="76">
        <f t="shared" si="5"/>
        <v>-4</v>
      </c>
      <c r="AC15" s="77">
        <f t="shared" si="6"/>
        <v>-2.0597322348094747E-3</v>
      </c>
      <c r="AD15" s="81">
        <f t="shared" si="7"/>
        <v>7.814516129032258</v>
      </c>
      <c r="AE15" s="74">
        <v>3295</v>
      </c>
      <c r="AF15" s="82">
        <v>2785</v>
      </c>
      <c r="AG15" s="71">
        <v>340</v>
      </c>
      <c r="AH15" s="76">
        <f t="shared" si="8"/>
        <v>3125</v>
      </c>
      <c r="AI15" s="83">
        <f t="shared" si="9"/>
        <v>0.9484066767830045</v>
      </c>
      <c r="AJ15" s="84">
        <f t="shared" si="10"/>
        <v>1.0252014411340316</v>
      </c>
      <c r="AK15" s="74">
        <v>85</v>
      </c>
      <c r="AL15" s="83">
        <f t="shared" si="11"/>
        <v>2.5796661608497723E-2</v>
      </c>
      <c r="AM15" s="84">
        <f t="shared" si="12"/>
        <v>1.0460933336779288</v>
      </c>
      <c r="AN15" s="74">
        <v>55</v>
      </c>
      <c r="AO15" s="74">
        <v>10</v>
      </c>
      <c r="AP15" s="76">
        <f t="shared" si="13"/>
        <v>65</v>
      </c>
      <c r="AQ15" s="83">
        <f t="shared" si="14"/>
        <v>1.9726858877086494E-2</v>
      </c>
      <c r="AR15" s="84">
        <f t="shared" si="15"/>
        <v>0.53107709993502472</v>
      </c>
      <c r="AS15" s="74">
        <v>15</v>
      </c>
      <c r="AT15" s="85" t="s">
        <v>6</v>
      </c>
      <c r="AU15" s="173" t="s">
        <v>6</v>
      </c>
    </row>
    <row r="16" spans="1:48" x14ac:dyDescent="0.2">
      <c r="A16" s="256"/>
      <c r="B16" s="70">
        <v>9320009.0199999996</v>
      </c>
      <c r="C16" s="181"/>
      <c r="D16" s="163"/>
      <c r="E16" s="164"/>
      <c r="F16" s="164"/>
      <c r="G16" s="164"/>
      <c r="H16" s="245"/>
      <c r="I16" s="163"/>
      <c r="J16" s="164"/>
      <c r="K16" s="164"/>
      <c r="L16" s="164"/>
      <c r="M16" s="249">
        <v>9.02</v>
      </c>
      <c r="N16" s="72">
        <v>4.55</v>
      </c>
      <c r="O16" s="73">
        <f t="shared" si="0"/>
        <v>455</v>
      </c>
      <c r="P16" s="74">
        <v>5723</v>
      </c>
      <c r="Q16" s="74">
        <v>5746</v>
      </c>
      <c r="R16" s="75">
        <v>5552</v>
      </c>
      <c r="S16" s="76">
        <f t="shared" si="1"/>
        <v>171</v>
      </c>
      <c r="T16" s="77">
        <f t="shared" si="2"/>
        <v>3.0799711815561959E-2</v>
      </c>
      <c r="U16" s="74">
        <v>1258.7</v>
      </c>
      <c r="V16" s="78">
        <v>2036</v>
      </c>
      <c r="W16" s="79">
        <v>1922</v>
      </c>
      <c r="X16" s="80">
        <f t="shared" si="3"/>
        <v>114</v>
      </c>
      <c r="Y16" s="252">
        <f t="shared" si="4"/>
        <v>5.9313215400624349E-2</v>
      </c>
      <c r="Z16" s="169">
        <v>1936</v>
      </c>
      <c r="AA16" s="75">
        <v>1863</v>
      </c>
      <c r="AB16" s="76">
        <f t="shared" si="5"/>
        <v>73</v>
      </c>
      <c r="AC16" s="77">
        <f t="shared" si="6"/>
        <v>3.9184111647879764E-2</v>
      </c>
      <c r="AD16" s="81">
        <f t="shared" si="7"/>
        <v>4.2549450549450549</v>
      </c>
      <c r="AE16" s="74">
        <v>2595</v>
      </c>
      <c r="AF16" s="82">
        <v>2155</v>
      </c>
      <c r="AG16" s="71">
        <v>225</v>
      </c>
      <c r="AH16" s="76">
        <f t="shared" si="8"/>
        <v>2380</v>
      </c>
      <c r="AI16" s="83">
        <f t="shared" si="9"/>
        <v>0.91714836223506746</v>
      </c>
      <c r="AJ16" s="84">
        <f t="shared" si="10"/>
        <v>0.99141206585183062</v>
      </c>
      <c r="AK16" s="74">
        <v>60</v>
      </c>
      <c r="AL16" s="83">
        <f t="shared" si="11"/>
        <v>2.3121387283236993E-2</v>
      </c>
      <c r="AM16" s="84">
        <f t="shared" si="12"/>
        <v>0.93760694579225423</v>
      </c>
      <c r="AN16" s="74">
        <v>95</v>
      </c>
      <c r="AO16" s="74">
        <v>10</v>
      </c>
      <c r="AP16" s="76">
        <f t="shared" si="13"/>
        <v>105</v>
      </c>
      <c r="AQ16" s="83">
        <f t="shared" si="14"/>
        <v>4.046242774566474E-2</v>
      </c>
      <c r="AR16" s="84">
        <f t="shared" si="15"/>
        <v>1.0893102098711736</v>
      </c>
      <c r="AS16" s="74">
        <v>45</v>
      </c>
      <c r="AT16" s="85" t="s">
        <v>6</v>
      </c>
      <c r="AU16" s="173" t="s">
        <v>6</v>
      </c>
    </row>
    <row r="17" spans="1:48" x14ac:dyDescent="0.2">
      <c r="A17" s="258"/>
      <c r="B17" s="50">
        <v>9320010</v>
      </c>
      <c r="M17" s="248">
        <v>10</v>
      </c>
      <c r="N17" s="53">
        <v>1.52</v>
      </c>
      <c r="O17" s="114">
        <f t="shared" si="0"/>
        <v>152</v>
      </c>
      <c r="P17" s="55">
        <v>60</v>
      </c>
      <c r="Q17" s="55">
        <v>51</v>
      </c>
      <c r="R17" s="56">
        <v>39</v>
      </c>
      <c r="S17" s="117">
        <f t="shared" si="1"/>
        <v>21</v>
      </c>
      <c r="T17" s="58">
        <f t="shared" si="2"/>
        <v>0.53846153846153844</v>
      </c>
      <c r="U17" s="55">
        <v>39.5</v>
      </c>
      <c r="V17" s="59">
        <v>41</v>
      </c>
      <c r="W17" s="116">
        <v>23</v>
      </c>
      <c r="X17" s="61">
        <f t="shared" si="3"/>
        <v>18</v>
      </c>
      <c r="Y17" s="110">
        <f t="shared" si="4"/>
        <v>0.78260869565217395</v>
      </c>
      <c r="Z17" s="59">
        <v>28</v>
      </c>
      <c r="AA17" s="56">
        <v>18</v>
      </c>
      <c r="AB17" s="117">
        <f t="shared" si="5"/>
        <v>10</v>
      </c>
      <c r="AC17" s="58">
        <f t="shared" si="6"/>
        <v>0.55555555555555558</v>
      </c>
      <c r="AD17" s="62">
        <f t="shared" si="7"/>
        <v>0.18421052631578946</v>
      </c>
      <c r="AE17" s="55">
        <v>50</v>
      </c>
      <c r="AF17" s="63">
        <v>35</v>
      </c>
      <c r="AG17" s="115">
        <v>0</v>
      </c>
      <c r="AH17" s="117">
        <f t="shared" si="8"/>
        <v>35</v>
      </c>
      <c r="AI17" s="64">
        <f t="shared" si="9"/>
        <v>0.7</v>
      </c>
      <c r="AJ17" s="118">
        <f t="shared" si="10"/>
        <v>0.75668067967220598</v>
      </c>
      <c r="AK17" s="55">
        <v>0</v>
      </c>
      <c r="AL17" s="64">
        <f t="shared" si="11"/>
        <v>0</v>
      </c>
      <c r="AM17" s="118">
        <f t="shared" si="12"/>
        <v>0</v>
      </c>
      <c r="AN17" s="55">
        <v>10</v>
      </c>
      <c r="AO17" s="55">
        <v>0</v>
      </c>
      <c r="AP17" s="117">
        <f t="shared" si="13"/>
        <v>10</v>
      </c>
      <c r="AQ17" s="64">
        <f t="shared" si="14"/>
        <v>0.2</v>
      </c>
      <c r="AR17" s="118">
        <f t="shared" si="15"/>
        <v>5.3843047516489442</v>
      </c>
      <c r="AS17" s="55">
        <v>10</v>
      </c>
      <c r="AT17" s="119" t="s">
        <v>2</v>
      </c>
      <c r="AU17" s="122" t="s">
        <v>2</v>
      </c>
      <c r="AV17" s="68" t="s">
        <v>86</v>
      </c>
    </row>
    <row r="18" spans="1:48" x14ac:dyDescent="0.2">
      <c r="A18" s="256" t="s">
        <v>58</v>
      </c>
      <c r="B18" s="70">
        <v>9320011</v>
      </c>
      <c r="C18" s="181"/>
      <c r="D18" s="163"/>
      <c r="E18" s="164"/>
      <c r="F18" s="164"/>
      <c r="G18" s="164"/>
      <c r="H18" s="245"/>
      <c r="I18" s="163"/>
      <c r="J18" s="164"/>
      <c r="K18" s="164"/>
      <c r="L18" s="164"/>
      <c r="M18" s="249">
        <v>11</v>
      </c>
      <c r="N18" s="72">
        <v>4.78</v>
      </c>
      <c r="O18" s="73">
        <f t="shared" si="0"/>
        <v>478</v>
      </c>
      <c r="P18" s="74">
        <v>6938</v>
      </c>
      <c r="Q18" s="74">
        <v>6732</v>
      </c>
      <c r="R18" s="75">
        <v>6446</v>
      </c>
      <c r="S18" s="76">
        <f t="shared" si="1"/>
        <v>492</v>
      </c>
      <c r="T18" s="77">
        <f t="shared" si="2"/>
        <v>7.6326403971455167E-2</v>
      </c>
      <c r="U18" s="74">
        <v>1451.3</v>
      </c>
      <c r="V18" s="78">
        <v>2444</v>
      </c>
      <c r="W18" s="79">
        <v>2219</v>
      </c>
      <c r="X18" s="80">
        <f t="shared" si="3"/>
        <v>225</v>
      </c>
      <c r="Y18" s="252">
        <f t="shared" si="4"/>
        <v>0.10139702568724651</v>
      </c>
      <c r="Z18" s="169">
        <v>2349</v>
      </c>
      <c r="AA18" s="75">
        <v>2156</v>
      </c>
      <c r="AB18" s="76">
        <f t="shared" si="5"/>
        <v>193</v>
      </c>
      <c r="AC18" s="77">
        <f t="shared" si="6"/>
        <v>8.9517625231910952E-2</v>
      </c>
      <c r="AD18" s="81">
        <f t="shared" si="7"/>
        <v>4.9142259414225942</v>
      </c>
      <c r="AE18" s="74">
        <v>3395</v>
      </c>
      <c r="AF18" s="82">
        <v>3000</v>
      </c>
      <c r="AG18" s="71">
        <v>195</v>
      </c>
      <c r="AH18" s="76">
        <f t="shared" si="8"/>
        <v>3195</v>
      </c>
      <c r="AI18" s="83">
        <f t="shared" si="9"/>
        <v>0.94108983799705448</v>
      </c>
      <c r="AJ18" s="84">
        <f t="shared" si="10"/>
        <v>1.0172921403545963</v>
      </c>
      <c r="AK18" s="74">
        <v>100</v>
      </c>
      <c r="AL18" s="83">
        <f t="shared" si="11"/>
        <v>2.9455081001472753E-2</v>
      </c>
      <c r="AM18" s="84">
        <f t="shared" si="12"/>
        <v>1.1944477291756996</v>
      </c>
      <c r="AN18" s="74">
        <v>55</v>
      </c>
      <c r="AO18" s="74">
        <v>15</v>
      </c>
      <c r="AP18" s="76">
        <f t="shared" si="13"/>
        <v>70</v>
      </c>
      <c r="AQ18" s="83">
        <f t="shared" si="14"/>
        <v>2.0618556701030927E-2</v>
      </c>
      <c r="AR18" s="84">
        <f t="shared" si="15"/>
        <v>0.55508296408752</v>
      </c>
      <c r="AS18" s="74">
        <v>25</v>
      </c>
      <c r="AT18" s="85" t="s">
        <v>6</v>
      </c>
      <c r="AU18" s="173" t="s">
        <v>6</v>
      </c>
    </row>
    <row r="19" spans="1:48" x14ac:dyDescent="0.2">
      <c r="A19" s="256"/>
      <c r="B19" s="70">
        <v>9320012.0099999998</v>
      </c>
      <c r="C19" s="181">
        <v>9320012</v>
      </c>
      <c r="D19" s="86">
        <v>0.55619441800000002</v>
      </c>
      <c r="E19" s="164">
        <v>8757</v>
      </c>
      <c r="F19" s="164">
        <v>2756</v>
      </c>
      <c r="G19" s="174">
        <v>2682</v>
      </c>
      <c r="H19" s="245"/>
      <c r="I19" s="86"/>
      <c r="J19" s="164"/>
      <c r="K19" s="164"/>
      <c r="L19" s="174"/>
      <c r="M19" s="249"/>
      <c r="N19" s="72">
        <v>3.33</v>
      </c>
      <c r="O19" s="73">
        <f t="shared" si="0"/>
        <v>333</v>
      </c>
      <c r="P19" s="74">
        <v>5602</v>
      </c>
      <c r="Q19" s="74">
        <v>5556</v>
      </c>
      <c r="R19" s="75">
        <f>D19*E19</f>
        <v>4870.5945184259999</v>
      </c>
      <c r="S19" s="76">
        <f t="shared" si="1"/>
        <v>731.40548157400008</v>
      </c>
      <c r="T19" s="77">
        <f t="shared" si="2"/>
        <v>0.15016759839214944</v>
      </c>
      <c r="U19" s="74">
        <v>1683</v>
      </c>
      <c r="V19" s="78">
        <v>1769</v>
      </c>
      <c r="W19" s="79">
        <f>D19*F19</f>
        <v>1532.871816008</v>
      </c>
      <c r="X19" s="80">
        <f t="shared" si="3"/>
        <v>236.128183992</v>
      </c>
      <c r="Y19" s="252">
        <f t="shared" si="4"/>
        <v>0.15404300707083238</v>
      </c>
      <c r="Z19" s="169">
        <v>1681</v>
      </c>
      <c r="AA19" s="75">
        <f>D19*G19</f>
        <v>1491.713429076</v>
      </c>
      <c r="AB19" s="76">
        <f t="shared" si="5"/>
        <v>189.28657092399999</v>
      </c>
      <c r="AC19" s="77">
        <f t="shared" si="6"/>
        <v>0.12689204724881256</v>
      </c>
      <c r="AD19" s="81">
        <f t="shared" si="7"/>
        <v>5.0480480480480479</v>
      </c>
      <c r="AE19" s="74">
        <v>2810</v>
      </c>
      <c r="AF19" s="82">
        <v>2490</v>
      </c>
      <c r="AG19" s="71">
        <v>175</v>
      </c>
      <c r="AH19" s="76">
        <f t="shared" si="8"/>
        <v>2665</v>
      </c>
      <c r="AI19" s="83">
        <f t="shared" si="9"/>
        <v>0.94839857651245552</v>
      </c>
      <c r="AJ19" s="84">
        <f t="shared" si="10"/>
        <v>1.0251926849651392</v>
      </c>
      <c r="AK19" s="74">
        <v>40</v>
      </c>
      <c r="AL19" s="83">
        <f t="shared" si="11"/>
        <v>1.4234875444839857E-2</v>
      </c>
      <c r="AM19" s="84">
        <f t="shared" si="12"/>
        <v>0.57724555737387906</v>
      </c>
      <c r="AN19" s="74">
        <v>35</v>
      </c>
      <c r="AO19" s="74">
        <v>30</v>
      </c>
      <c r="AP19" s="76">
        <f t="shared" si="13"/>
        <v>65</v>
      </c>
      <c r="AQ19" s="83">
        <f t="shared" si="14"/>
        <v>2.3131672597864767E-2</v>
      </c>
      <c r="AR19" s="84">
        <f t="shared" si="15"/>
        <v>0.62273987341135462</v>
      </c>
      <c r="AS19" s="74">
        <v>35</v>
      </c>
      <c r="AT19" s="85" t="s">
        <v>6</v>
      </c>
      <c r="AU19" s="173" t="s">
        <v>6</v>
      </c>
      <c r="AV19" s="68" t="s">
        <v>85</v>
      </c>
    </row>
    <row r="20" spans="1:48" x14ac:dyDescent="0.2">
      <c r="A20" s="257"/>
      <c r="B20" s="70">
        <v>9320012.0199999996</v>
      </c>
      <c r="C20" s="181">
        <v>9320012</v>
      </c>
      <c r="D20" s="86">
        <v>0.44380558199999998</v>
      </c>
      <c r="E20" s="164">
        <v>8757</v>
      </c>
      <c r="F20" s="164">
        <v>2756</v>
      </c>
      <c r="G20" s="174">
        <v>2682</v>
      </c>
      <c r="H20" s="245"/>
      <c r="I20" s="86"/>
      <c r="J20" s="164"/>
      <c r="K20" s="164"/>
      <c r="L20" s="174"/>
      <c r="M20" s="249"/>
      <c r="N20" s="72">
        <v>3.29</v>
      </c>
      <c r="O20" s="73">
        <f t="shared" si="0"/>
        <v>329</v>
      </c>
      <c r="P20" s="74">
        <v>4445</v>
      </c>
      <c r="Q20" s="74">
        <v>4403</v>
      </c>
      <c r="R20" s="75">
        <f>D20*E20</f>
        <v>3886.4054815739996</v>
      </c>
      <c r="S20" s="76">
        <f t="shared" si="1"/>
        <v>558.59451842600038</v>
      </c>
      <c r="T20" s="77">
        <f t="shared" si="2"/>
        <v>0.14373037529778515</v>
      </c>
      <c r="U20" s="74">
        <v>1349.4</v>
      </c>
      <c r="V20" s="78">
        <v>1512</v>
      </c>
      <c r="W20" s="79">
        <f>D20*F20</f>
        <v>1223.128183992</v>
      </c>
      <c r="X20" s="80">
        <f t="shared" si="3"/>
        <v>288.871816008</v>
      </c>
      <c r="Y20" s="252">
        <f t="shared" si="4"/>
        <v>0.23617460523654271</v>
      </c>
      <c r="Z20" s="169">
        <v>1451</v>
      </c>
      <c r="AA20" s="75">
        <f>D20*G20</f>
        <v>1190.286570924</v>
      </c>
      <c r="AB20" s="76">
        <f t="shared" si="5"/>
        <v>260.71342907600001</v>
      </c>
      <c r="AC20" s="77">
        <f t="shared" si="6"/>
        <v>0.21903416827899894</v>
      </c>
      <c r="AD20" s="81">
        <f t="shared" si="7"/>
        <v>4.410334346504559</v>
      </c>
      <c r="AE20" s="74">
        <v>2195</v>
      </c>
      <c r="AF20" s="82">
        <v>2010</v>
      </c>
      <c r="AG20" s="71">
        <v>105</v>
      </c>
      <c r="AH20" s="76">
        <f t="shared" si="8"/>
        <v>2115</v>
      </c>
      <c r="AI20" s="83">
        <f t="shared" si="9"/>
        <v>0.96355353075170846</v>
      </c>
      <c r="AJ20" s="84">
        <f t="shared" si="10"/>
        <v>1.0415747722139379</v>
      </c>
      <c r="AK20" s="74">
        <v>30</v>
      </c>
      <c r="AL20" s="83">
        <f t="shared" si="11"/>
        <v>1.366742596810934E-2</v>
      </c>
      <c r="AM20" s="84">
        <f t="shared" si="12"/>
        <v>0.5542346296881322</v>
      </c>
      <c r="AN20" s="74">
        <v>25</v>
      </c>
      <c r="AO20" s="74">
        <v>10</v>
      </c>
      <c r="AP20" s="76">
        <f t="shared" si="13"/>
        <v>35</v>
      </c>
      <c r="AQ20" s="83">
        <f t="shared" si="14"/>
        <v>1.5945330296127564E-2</v>
      </c>
      <c r="AR20" s="84">
        <f t="shared" si="15"/>
        <v>0.4292725884002575</v>
      </c>
      <c r="AS20" s="74">
        <v>15</v>
      </c>
      <c r="AT20" s="85" t="s">
        <v>6</v>
      </c>
      <c r="AU20" s="173" t="s">
        <v>6</v>
      </c>
      <c r="AV20" s="68" t="s">
        <v>85</v>
      </c>
    </row>
    <row r="21" spans="1:48" x14ac:dyDescent="0.2">
      <c r="A21" s="255"/>
      <c r="B21" s="50">
        <v>9320013.0099999998</v>
      </c>
      <c r="C21" s="180">
        <v>9320013</v>
      </c>
      <c r="D21" s="87">
        <v>2.3918688E-2</v>
      </c>
      <c r="E21" s="115">
        <v>3209</v>
      </c>
      <c r="F21" s="115">
        <v>1083</v>
      </c>
      <c r="G21" s="116">
        <v>1053</v>
      </c>
      <c r="I21" s="87"/>
      <c r="L21" s="116"/>
      <c r="N21" s="53">
        <v>1.36</v>
      </c>
      <c r="O21" s="114">
        <f t="shared" si="0"/>
        <v>136</v>
      </c>
      <c r="P21" s="55">
        <v>110</v>
      </c>
      <c r="Q21" s="55">
        <v>81</v>
      </c>
      <c r="R21" s="56">
        <f>D21*E21</f>
        <v>76.755069792</v>
      </c>
      <c r="S21" s="117">
        <f t="shared" si="1"/>
        <v>33.244930208</v>
      </c>
      <c r="T21" s="58">
        <f t="shared" si="2"/>
        <v>0.43313008897120486</v>
      </c>
      <c r="U21" s="55">
        <v>81</v>
      </c>
      <c r="V21" s="59">
        <v>32</v>
      </c>
      <c r="W21" s="116">
        <f>D21*F21</f>
        <v>25.903939103999999</v>
      </c>
      <c r="X21" s="61">
        <f t="shared" si="3"/>
        <v>6.0960608960000009</v>
      </c>
      <c r="Y21" s="110">
        <f t="shared" si="4"/>
        <v>0.23533335495907909</v>
      </c>
      <c r="Z21" s="59">
        <v>32</v>
      </c>
      <c r="AA21" s="56">
        <f>D21*G21</f>
        <v>25.186378464000001</v>
      </c>
      <c r="AB21" s="117">
        <f t="shared" si="5"/>
        <v>6.8136215359999994</v>
      </c>
      <c r="AC21" s="58">
        <f t="shared" si="6"/>
        <v>0.27052803743654563</v>
      </c>
      <c r="AD21" s="62">
        <f t="shared" si="7"/>
        <v>0.23529411764705882</v>
      </c>
      <c r="AE21" s="55">
        <v>35</v>
      </c>
      <c r="AF21" s="63">
        <v>25</v>
      </c>
      <c r="AG21" s="115">
        <v>0</v>
      </c>
      <c r="AH21" s="117">
        <f t="shared" si="8"/>
        <v>25</v>
      </c>
      <c r="AI21" s="64">
        <f t="shared" si="9"/>
        <v>0.7142857142857143</v>
      </c>
      <c r="AJ21" s="118">
        <f t="shared" si="10"/>
        <v>0.77212314252265912</v>
      </c>
      <c r="AK21" s="55">
        <v>0</v>
      </c>
      <c r="AL21" s="64">
        <f t="shared" si="11"/>
        <v>0</v>
      </c>
      <c r="AM21" s="118">
        <f t="shared" si="12"/>
        <v>0</v>
      </c>
      <c r="AN21" s="55">
        <v>0</v>
      </c>
      <c r="AO21" s="55">
        <v>0</v>
      </c>
      <c r="AP21" s="117">
        <f t="shared" si="13"/>
        <v>0</v>
      </c>
      <c r="AQ21" s="64">
        <f t="shared" si="14"/>
        <v>0</v>
      </c>
      <c r="AR21" s="118">
        <f t="shared" si="15"/>
        <v>0</v>
      </c>
      <c r="AS21" s="55">
        <v>0</v>
      </c>
      <c r="AT21" s="119" t="s">
        <v>2</v>
      </c>
      <c r="AU21" s="122" t="s">
        <v>2</v>
      </c>
      <c r="AV21" s="68" t="s">
        <v>85</v>
      </c>
    </row>
    <row r="22" spans="1:48" x14ac:dyDescent="0.2">
      <c r="A22" s="255"/>
      <c r="B22" s="50">
        <v>9320013.0199999996</v>
      </c>
      <c r="C22" s="180">
        <v>9320013</v>
      </c>
      <c r="D22" s="87">
        <v>0.97608131200000003</v>
      </c>
      <c r="E22" s="115">
        <v>3209</v>
      </c>
      <c r="F22" s="115">
        <v>1083</v>
      </c>
      <c r="G22" s="116">
        <v>1053</v>
      </c>
      <c r="I22" s="87"/>
      <c r="L22" s="116"/>
      <c r="N22" s="53">
        <v>55.82</v>
      </c>
      <c r="O22" s="114">
        <f t="shared" si="0"/>
        <v>5582</v>
      </c>
      <c r="P22" s="55">
        <v>3038</v>
      </c>
      <c r="Q22" s="55">
        <v>3061</v>
      </c>
      <c r="R22" s="56">
        <f>D22*E22</f>
        <v>3132.2449302079999</v>
      </c>
      <c r="S22" s="117">
        <f t="shared" si="1"/>
        <v>-94.244930207999914</v>
      </c>
      <c r="T22" s="58">
        <f t="shared" si="2"/>
        <v>-3.0088620879894435E-2</v>
      </c>
      <c r="U22" s="55">
        <v>54.4</v>
      </c>
      <c r="V22" s="59">
        <v>1070</v>
      </c>
      <c r="W22" s="116">
        <f>D22*F22</f>
        <v>1057.0960608959999</v>
      </c>
      <c r="X22" s="61">
        <f t="shared" si="3"/>
        <v>12.903939104000074</v>
      </c>
      <c r="Y22" s="110">
        <f t="shared" si="4"/>
        <v>1.2206969244651835E-2</v>
      </c>
      <c r="Z22" s="59">
        <v>970</v>
      </c>
      <c r="AA22" s="56">
        <f>D22*G22</f>
        <v>1027.813621536</v>
      </c>
      <c r="AB22" s="117">
        <f t="shared" si="5"/>
        <v>-57.813621536000028</v>
      </c>
      <c r="AC22" s="58">
        <f t="shared" si="6"/>
        <v>-5.6249129535373706E-2</v>
      </c>
      <c r="AD22" s="62">
        <f t="shared" si="7"/>
        <v>0.17377284127552847</v>
      </c>
      <c r="AE22" s="55">
        <v>1345</v>
      </c>
      <c r="AF22" s="63">
        <v>1155</v>
      </c>
      <c r="AG22" s="115">
        <v>90</v>
      </c>
      <c r="AH22" s="117">
        <f t="shared" si="8"/>
        <v>1245</v>
      </c>
      <c r="AI22" s="64">
        <f t="shared" si="9"/>
        <v>0.92565055762081783</v>
      </c>
      <c r="AJ22" s="118">
        <f t="shared" si="10"/>
        <v>1.0006027043992527</v>
      </c>
      <c r="AK22" s="55">
        <v>10</v>
      </c>
      <c r="AL22" s="64">
        <f t="shared" si="11"/>
        <v>7.4349442379182153E-3</v>
      </c>
      <c r="AM22" s="118">
        <f t="shared" si="12"/>
        <v>0.30149814427892191</v>
      </c>
      <c r="AN22" s="55">
        <v>40</v>
      </c>
      <c r="AO22" s="55">
        <v>15</v>
      </c>
      <c r="AP22" s="117">
        <f t="shared" si="13"/>
        <v>55</v>
      </c>
      <c r="AQ22" s="64">
        <f t="shared" si="14"/>
        <v>4.0892193308550186E-2</v>
      </c>
      <c r="AR22" s="118">
        <f t="shared" si="15"/>
        <v>1.1008801536828696</v>
      </c>
      <c r="AS22" s="55">
        <v>25</v>
      </c>
      <c r="AT22" s="119" t="s">
        <v>2</v>
      </c>
      <c r="AU22" s="122" t="s">
        <v>2</v>
      </c>
      <c r="AV22" s="68" t="s">
        <v>85</v>
      </c>
    </row>
    <row r="23" spans="1:48" x14ac:dyDescent="0.2">
      <c r="A23" s="258" t="s">
        <v>55</v>
      </c>
      <c r="B23" s="50">
        <v>9320014</v>
      </c>
      <c r="M23" s="248">
        <v>14</v>
      </c>
      <c r="N23" s="53">
        <v>98.21</v>
      </c>
      <c r="O23" s="114">
        <f t="shared" si="0"/>
        <v>9821</v>
      </c>
      <c r="P23" s="55">
        <v>10509</v>
      </c>
      <c r="Q23" s="55">
        <v>8689</v>
      </c>
      <c r="R23" s="56">
        <v>7339</v>
      </c>
      <c r="S23" s="117">
        <f t="shared" si="1"/>
        <v>3170</v>
      </c>
      <c r="T23" s="58">
        <f t="shared" si="2"/>
        <v>0.43193895626107098</v>
      </c>
      <c r="U23" s="55">
        <v>107</v>
      </c>
      <c r="V23" s="59">
        <v>3357</v>
      </c>
      <c r="W23" s="116">
        <v>2486</v>
      </c>
      <c r="X23" s="61">
        <f t="shared" si="3"/>
        <v>871</v>
      </c>
      <c r="Y23" s="110">
        <f t="shared" si="4"/>
        <v>0.35036202735317779</v>
      </c>
      <c r="Z23" s="59">
        <v>3155</v>
      </c>
      <c r="AA23" s="56">
        <v>2397</v>
      </c>
      <c r="AB23" s="117">
        <f t="shared" si="5"/>
        <v>758</v>
      </c>
      <c r="AC23" s="58">
        <f t="shared" si="6"/>
        <v>0.31622861910721733</v>
      </c>
      <c r="AD23" s="62">
        <f t="shared" si="7"/>
        <v>0.32125038183484372</v>
      </c>
      <c r="AE23" s="55">
        <v>4595</v>
      </c>
      <c r="AF23" s="63">
        <v>4020</v>
      </c>
      <c r="AG23" s="115">
        <v>300</v>
      </c>
      <c r="AH23" s="117">
        <f t="shared" si="8"/>
        <v>4320</v>
      </c>
      <c r="AI23" s="64">
        <f t="shared" si="9"/>
        <v>0.94015233949945598</v>
      </c>
      <c r="AJ23" s="118">
        <f t="shared" si="10"/>
        <v>1.0162787303540899</v>
      </c>
      <c r="AK23" s="55">
        <v>50</v>
      </c>
      <c r="AL23" s="64">
        <f t="shared" si="11"/>
        <v>1.088139281828074E-2</v>
      </c>
      <c r="AM23" s="118">
        <f t="shared" si="12"/>
        <v>0.44125680528307948</v>
      </c>
      <c r="AN23" s="55">
        <v>140</v>
      </c>
      <c r="AO23" s="55">
        <v>15</v>
      </c>
      <c r="AP23" s="117">
        <f t="shared" si="13"/>
        <v>155</v>
      </c>
      <c r="AQ23" s="64">
        <f t="shared" si="14"/>
        <v>3.3732317736670292E-2</v>
      </c>
      <c r="AR23" s="118">
        <f t="shared" si="15"/>
        <v>0.90812539336842901</v>
      </c>
      <c r="AS23" s="55">
        <v>60</v>
      </c>
      <c r="AT23" s="119" t="s">
        <v>2</v>
      </c>
      <c r="AU23" s="122" t="s">
        <v>2</v>
      </c>
    </row>
    <row r="24" spans="1:48" x14ac:dyDescent="0.2">
      <c r="A24" s="255"/>
      <c r="B24" s="50">
        <v>9320100</v>
      </c>
      <c r="M24" s="248">
        <v>100</v>
      </c>
      <c r="N24" s="53">
        <v>95.19</v>
      </c>
      <c r="O24" s="114">
        <f t="shared" si="0"/>
        <v>9519</v>
      </c>
      <c r="P24" s="55">
        <v>3244</v>
      </c>
      <c r="Q24" s="55">
        <v>3332</v>
      </c>
      <c r="R24" s="56">
        <v>3241</v>
      </c>
      <c r="S24" s="117">
        <f t="shared" si="1"/>
        <v>3</v>
      </c>
      <c r="T24" s="58">
        <f t="shared" si="2"/>
        <v>9.2564023449552611E-4</v>
      </c>
      <c r="U24" s="55">
        <v>34.1</v>
      </c>
      <c r="V24" s="59">
        <v>1061</v>
      </c>
      <c r="W24" s="116">
        <v>1007</v>
      </c>
      <c r="X24" s="61">
        <f t="shared" si="3"/>
        <v>54</v>
      </c>
      <c r="Y24" s="110">
        <f t="shared" si="4"/>
        <v>5.3624627606752732E-2</v>
      </c>
      <c r="Z24" s="59">
        <v>1013</v>
      </c>
      <c r="AA24" s="56">
        <v>978</v>
      </c>
      <c r="AB24" s="117">
        <f t="shared" si="5"/>
        <v>35</v>
      </c>
      <c r="AC24" s="58">
        <f t="shared" si="6"/>
        <v>3.5787321063394682E-2</v>
      </c>
      <c r="AD24" s="62">
        <f t="shared" si="7"/>
        <v>0.10641874146443954</v>
      </c>
      <c r="AE24" s="55">
        <v>1490</v>
      </c>
      <c r="AF24" s="63">
        <v>1240</v>
      </c>
      <c r="AG24" s="115">
        <v>55</v>
      </c>
      <c r="AH24" s="117">
        <f t="shared" si="8"/>
        <v>1295</v>
      </c>
      <c r="AI24" s="64">
        <f t="shared" si="9"/>
        <v>0.86912751677852351</v>
      </c>
      <c r="AJ24" s="118">
        <f t="shared" si="10"/>
        <v>0.93950285731112826</v>
      </c>
      <c r="AK24" s="55">
        <v>15</v>
      </c>
      <c r="AL24" s="64">
        <f t="shared" si="11"/>
        <v>1.0067114093959731E-2</v>
      </c>
      <c r="AM24" s="118">
        <f t="shared" si="12"/>
        <v>0.40823658126357382</v>
      </c>
      <c r="AN24" s="55">
        <v>135</v>
      </c>
      <c r="AO24" s="55">
        <v>20</v>
      </c>
      <c r="AP24" s="117">
        <f t="shared" si="13"/>
        <v>155</v>
      </c>
      <c r="AQ24" s="64">
        <f t="shared" si="14"/>
        <v>0.1040268456375839</v>
      </c>
      <c r="AR24" s="118">
        <f t="shared" si="15"/>
        <v>2.8005611963274708</v>
      </c>
      <c r="AS24" s="55">
        <v>25</v>
      </c>
      <c r="AT24" s="119" t="s">
        <v>2</v>
      </c>
      <c r="AU24" s="122" t="s">
        <v>2</v>
      </c>
    </row>
    <row r="25" spans="1:48" x14ac:dyDescent="0.2">
      <c r="A25" s="256"/>
      <c r="B25" s="70">
        <v>9320101</v>
      </c>
      <c r="C25" s="181"/>
      <c r="D25" s="163"/>
      <c r="E25" s="164"/>
      <c r="F25" s="164"/>
      <c r="G25" s="164"/>
      <c r="H25" s="245"/>
      <c r="I25" s="163"/>
      <c r="J25" s="164"/>
      <c r="K25" s="164"/>
      <c r="L25" s="164"/>
      <c r="M25" s="249">
        <v>101</v>
      </c>
      <c r="N25" s="72">
        <v>7.92</v>
      </c>
      <c r="O25" s="73">
        <f t="shared" si="0"/>
        <v>792</v>
      </c>
      <c r="P25" s="74">
        <v>2611</v>
      </c>
      <c r="Q25" s="74">
        <v>2428</v>
      </c>
      <c r="R25" s="75">
        <v>2187</v>
      </c>
      <c r="S25" s="76">
        <f t="shared" si="1"/>
        <v>424</v>
      </c>
      <c r="T25" s="77">
        <f t="shared" si="2"/>
        <v>0.19387288523090992</v>
      </c>
      <c r="U25" s="74">
        <v>329.7</v>
      </c>
      <c r="V25" s="78">
        <v>1206</v>
      </c>
      <c r="W25" s="79">
        <v>1014</v>
      </c>
      <c r="X25" s="80">
        <f t="shared" si="3"/>
        <v>192</v>
      </c>
      <c r="Y25" s="252">
        <f t="shared" si="4"/>
        <v>0.1893491124260355</v>
      </c>
      <c r="Z25" s="169">
        <v>1148</v>
      </c>
      <c r="AA25" s="75">
        <v>981</v>
      </c>
      <c r="AB25" s="76">
        <f t="shared" si="5"/>
        <v>167</v>
      </c>
      <c r="AC25" s="77">
        <f t="shared" si="6"/>
        <v>0.17023445463812437</v>
      </c>
      <c r="AD25" s="81">
        <f t="shared" si="7"/>
        <v>1.4494949494949494</v>
      </c>
      <c r="AE25" s="74">
        <v>1185</v>
      </c>
      <c r="AF25" s="82">
        <v>1060</v>
      </c>
      <c r="AG25" s="71">
        <v>45</v>
      </c>
      <c r="AH25" s="76">
        <f t="shared" si="8"/>
        <v>1105</v>
      </c>
      <c r="AI25" s="83">
        <f t="shared" si="9"/>
        <v>0.9324894514767933</v>
      </c>
      <c r="AJ25" s="84">
        <f t="shared" si="10"/>
        <v>1.0079953599008893</v>
      </c>
      <c r="AK25" s="74">
        <v>20</v>
      </c>
      <c r="AL25" s="83">
        <f t="shared" si="11"/>
        <v>1.6877637130801686E-2</v>
      </c>
      <c r="AM25" s="84">
        <f t="shared" si="12"/>
        <v>0.68441350895383957</v>
      </c>
      <c r="AN25" s="74">
        <v>50</v>
      </c>
      <c r="AO25" s="74">
        <v>0</v>
      </c>
      <c r="AP25" s="76">
        <f t="shared" si="13"/>
        <v>50</v>
      </c>
      <c r="AQ25" s="83">
        <f t="shared" si="14"/>
        <v>4.2194092827004218E-2</v>
      </c>
      <c r="AR25" s="84">
        <f t="shared" si="15"/>
        <v>1.1359292724997772</v>
      </c>
      <c r="AS25" s="74">
        <v>0</v>
      </c>
      <c r="AT25" s="85" t="s">
        <v>6</v>
      </c>
      <c r="AU25" s="173" t="s">
        <v>6</v>
      </c>
      <c r="AV25" s="68" t="s">
        <v>84</v>
      </c>
    </row>
    <row r="26" spans="1:48" x14ac:dyDescent="0.2">
      <c r="A26" s="256"/>
      <c r="B26" s="70">
        <v>9320102</v>
      </c>
      <c r="C26" s="181"/>
      <c r="D26" s="163"/>
      <c r="E26" s="164"/>
      <c r="F26" s="164"/>
      <c r="G26" s="164"/>
      <c r="H26" s="245"/>
      <c r="I26" s="163"/>
      <c r="J26" s="164"/>
      <c r="K26" s="164"/>
      <c r="L26" s="164"/>
      <c r="M26" s="249">
        <v>102</v>
      </c>
      <c r="N26" s="72">
        <v>1.32</v>
      </c>
      <c r="O26" s="73">
        <f t="shared" si="0"/>
        <v>132</v>
      </c>
      <c r="P26" s="74">
        <v>4722</v>
      </c>
      <c r="Q26" s="74">
        <v>4405</v>
      </c>
      <c r="R26" s="75">
        <v>4356</v>
      </c>
      <c r="S26" s="76">
        <f t="shared" si="1"/>
        <v>366</v>
      </c>
      <c r="T26" s="77">
        <f t="shared" si="2"/>
        <v>8.4022038567493115E-2</v>
      </c>
      <c r="U26" s="74">
        <v>3578.4</v>
      </c>
      <c r="V26" s="78">
        <v>2296</v>
      </c>
      <c r="W26" s="79">
        <v>2107</v>
      </c>
      <c r="X26" s="80">
        <f t="shared" si="3"/>
        <v>189</v>
      </c>
      <c r="Y26" s="252">
        <f t="shared" si="4"/>
        <v>8.9700996677740868E-2</v>
      </c>
      <c r="Z26" s="169">
        <v>2201</v>
      </c>
      <c r="AA26" s="75">
        <v>2009</v>
      </c>
      <c r="AB26" s="76">
        <f t="shared" si="5"/>
        <v>192</v>
      </c>
      <c r="AC26" s="77">
        <f t="shared" si="6"/>
        <v>9.556993529118965E-2</v>
      </c>
      <c r="AD26" s="81">
        <f t="shared" si="7"/>
        <v>16.674242424242426</v>
      </c>
      <c r="AE26" s="74">
        <v>2310</v>
      </c>
      <c r="AF26" s="82">
        <v>1850</v>
      </c>
      <c r="AG26" s="71">
        <v>165</v>
      </c>
      <c r="AH26" s="76">
        <f t="shared" si="8"/>
        <v>2015</v>
      </c>
      <c r="AI26" s="83">
        <f t="shared" si="9"/>
        <v>0.87229437229437234</v>
      </c>
      <c r="AJ26" s="84">
        <f t="shared" si="10"/>
        <v>0.9429261407170656</v>
      </c>
      <c r="AK26" s="74">
        <v>90</v>
      </c>
      <c r="AL26" s="83">
        <f t="shared" si="11"/>
        <v>3.896103896103896E-2</v>
      </c>
      <c r="AM26" s="84">
        <f t="shared" si="12"/>
        <v>1.5799285872278572</v>
      </c>
      <c r="AN26" s="74">
        <v>145</v>
      </c>
      <c r="AO26" s="74">
        <v>25</v>
      </c>
      <c r="AP26" s="76">
        <f t="shared" si="13"/>
        <v>170</v>
      </c>
      <c r="AQ26" s="83">
        <f t="shared" si="14"/>
        <v>7.3593073593073599E-2</v>
      </c>
      <c r="AR26" s="84">
        <f t="shared" si="15"/>
        <v>1.9812376791781829</v>
      </c>
      <c r="AS26" s="74">
        <v>40</v>
      </c>
      <c r="AT26" s="85" t="s">
        <v>6</v>
      </c>
      <c r="AU26" s="173" t="s">
        <v>6</v>
      </c>
    </row>
    <row r="27" spans="1:48" x14ac:dyDescent="0.2">
      <c r="A27" s="257"/>
      <c r="B27" s="70">
        <v>9320103</v>
      </c>
      <c r="C27" s="181"/>
      <c r="D27" s="86"/>
      <c r="E27" s="164"/>
      <c r="F27" s="164"/>
      <c r="G27" s="164"/>
      <c r="H27" s="245"/>
      <c r="I27" s="86"/>
      <c r="J27" s="164"/>
      <c r="K27" s="164"/>
      <c r="L27" s="164"/>
      <c r="M27" s="249">
        <v>103</v>
      </c>
      <c r="N27" s="72">
        <v>0.79</v>
      </c>
      <c r="O27" s="73">
        <f t="shared" si="0"/>
        <v>79</v>
      </c>
      <c r="P27" s="74">
        <v>1616</v>
      </c>
      <c r="Q27" s="74">
        <v>1343</v>
      </c>
      <c r="R27" s="75">
        <v>1148</v>
      </c>
      <c r="S27" s="76">
        <f t="shared" si="1"/>
        <v>468</v>
      </c>
      <c r="T27" s="77">
        <f t="shared" si="2"/>
        <v>0.40766550522648082</v>
      </c>
      <c r="U27" s="74">
        <v>2051.3000000000002</v>
      </c>
      <c r="V27" s="78">
        <v>959</v>
      </c>
      <c r="W27" s="79">
        <v>672</v>
      </c>
      <c r="X27" s="80">
        <f t="shared" si="3"/>
        <v>287</v>
      </c>
      <c r="Y27" s="252">
        <f t="shared" si="4"/>
        <v>0.42708333333333331</v>
      </c>
      <c r="Z27" s="169">
        <v>884</v>
      </c>
      <c r="AA27" s="75">
        <v>594</v>
      </c>
      <c r="AB27" s="76">
        <f t="shared" si="5"/>
        <v>290</v>
      </c>
      <c r="AC27" s="77">
        <f t="shared" si="6"/>
        <v>0.48821548821548821</v>
      </c>
      <c r="AD27" s="81">
        <f t="shared" si="7"/>
        <v>11.189873417721518</v>
      </c>
      <c r="AE27" s="74">
        <v>795</v>
      </c>
      <c r="AF27" s="82">
        <v>685</v>
      </c>
      <c r="AG27" s="71">
        <v>45</v>
      </c>
      <c r="AH27" s="76">
        <f t="shared" si="8"/>
        <v>730</v>
      </c>
      <c r="AI27" s="83">
        <f t="shared" si="9"/>
        <v>0.91823899371069184</v>
      </c>
      <c r="AJ27" s="84">
        <f t="shared" si="10"/>
        <v>0.99259100837504111</v>
      </c>
      <c r="AK27" s="74">
        <v>35</v>
      </c>
      <c r="AL27" s="83">
        <f t="shared" si="11"/>
        <v>4.40251572327044E-2</v>
      </c>
      <c r="AM27" s="84">
        <f t="shared" si="12"/>
        <v>1.7852861813748739</v>
      </c>
      <c r="AN27" s="74">
        <v>20</v>
      </c>
      <c r="AO27" s="74">
        <v>10</v>
      </c>
      <c r="AP27" s="76">
        <f t="shared" si="13"/>
        <v>30</v>
      </c>
      <c r="AQ27" s="83">
        <f t="shared" si="14"/>
        <v>3.7735849056603772E-2</v>
      </c>
      <c r="AR27" s="84">
        <f t="shared" si="15"/>
        <v>1.0159065569148951</v>
      </c>
      <c r="AS27" s="74">
        <v>0</v>
      </c>
      <c r="AT27" s="85" t="s">
        <v>6</v>
      </c>
      <c r="AU27" s="173" t="s">
        <v>6</v>
      </c>
    </row>
    <row r="28" spans="1:48" x14ac:dyDescent="0.2">
      <c r="A28" s="256"/>
      <c r="B28" s="70">
        <v>9320104</v>
      </c>
      <c r="C28" s="181"/>
      <c r="D28" s="86"/>
      <c r="E28" s="164"/>
      <c r="F28" s="164"/>
      <c r="G28" s="164"/>
      <c r="H28" s="245"/>
      <c r="I28" s="86"/>
      <c r="J28" s="164"/>
      <c r="K28" s="164"/>
      <c r="L28" s="164"/>
      <c r="M28" s="249">
        <v>104</v>
      </c>
      <c r="N28" s="72">
        <v>2.2400000000000002</v>
      </c>
      <c r="O28" s="73">
        <f t="shared" si="0"/>
        <v>224.00000000000003</v>
      </c>
      <c r="P28" s="74">
        <v>5110</v>
      </c>
      <c r="Q28" s="74">
        <v>4743</v>
      </c>
      <c r="R28" s="75">
        <v>4732</v>
      </c>
      <c r="S28" s="76">
        <f t="shared" si="1"/>
        <v>378</v>
      </c>
      <c r="T28" s="77">
        <f t="shared" si="2"/>
        <v>7.9881656804733733E-2</v>
      </c>
      <c r="U28" s="74">
        <v>2283.4</v>
      </c>
      <c r="V28" s="78">
        <v>1789</v>
      </c>
      <c r="W28" s="79">
        <v>1603</v>
      </c>
      <c r="X28" s="80">
        <f t="shared" si="3"/>
        <v>186</v>
      </c>
      <c r="Y28" s="252">
        <f t="shared" si="4"/>
        <v>0.11603243917654397</v>
      </c>
      <c r="Z28" s="169">
        <v>1738</v>
      </c>
      <c r="AA28" s="75">
        <v>1565</v>
      </c>
      <c r="AB28" s="76">
        <f t="shared" si="5"/>
        <v>173</v>
      </c>
      <c r="AC28" s="77">
        <f t="shared" si="6"/>
        <v>0.11054313099041534</v>
      </c>
      <c r="AD28" s="81">
        <f t="shared" si="7"/>
        <v>7.7589285714285703</v>
      </c>
      <c r="AE28" s="74">
        <v>2575</v>
      </c>
      <c r="AF28" s="82">
        <v>2315</v>
      </c>
      <c r="AG28" s="71">
        <v>125</v>
      </c>
      <c r="AH28" s="76">
        <f t="shared" si="8"/>
        <v>2440</v>
      </c>
      <c r="AI28" s="83">
        <f t="shared" si="9"/>
        <v>0.94757281553398054</v>
      </c>
      <c r="AJ28" s="84">
        <f t="shared" si="10"/>
        <v>1.0243000601387975</v>
      </c>
      <c r="AK28" s="74">
        <v>40</v>
      </c>
      <c r="AL28" s="83">
        <f t="shared" si="11"/>
        <v>1.5533980582524271E-2</v>
      </c>
      <c r="AM28" s="84">
        <f t="shared" si="12"/>
        <v>0.62992621989149511</v>
      </c>
      <c r="AN28" s="74">
        <v>60</v>
      </c>
      <c r="AO28" s="74">
        <v>10</v>
      </c>
      <c r="AP28" s="76">
        <f t="shared" si="13"/>
        <v>70</v>
      </c>
      <c r="AQ28" s="83">
        <f t="shared" si="14"/>
        <v>2.7184466019417475E-2</v>
      </c>
      <c r="AR28" s="84">
        <f t="shared" si="15"/>
        <v>0.73184724779694377</v>
      </c>
      <c r="AS28" s="74">
        <v>20</v>
      </c>
      <c r="AT28" s="85" t="s">
        <v>6</v>
      </c>
      <c r="AU28" s="173" t="s">
        <v>6</v>
      </c>
    </row>
    <row r="29" spans="1:48" x14ac:dyDescent="0.2">
      <c r="A29" s="256"/>
      <c r="B29" s="70">
        <v>9320105</v>
      </c>
      <c r="C29" s="181"/>
      <c r="D29" s="163"/>
      <c r="E29" s="164"/>
      <c r="F29" s="164"/>
      <c r="G29" s="164"/>
      <c r="H29" s="245"/>
      <c r="I29" s="163"/>
      <c r="J29" s="164"/>
      <c r="K29" s="164"/>
      <c r="L29" s="164"/>
      <c r="M29" s="249">
        <v>105</v>
      </c>
      <c r="N29" s="72">
        <v>2.2999999999999998</v>
      </c>
      <c r="O29" s="73">
        <f t="shared" si="0"/>
        <v>229.99999999999997</v>
      </c>
      <c r="P29" s="74">
        <v>4372</v>
      </c>
      <c r="Q29" s="74">
        <v>4141</v>
      </c>
      <c r="R29" s="75">
        <v>4042</v>
      </c>
      <c r="S29" s="76">
        <f t="shared" si="1"/>
        <v>330</v>
      </c>
      <c r="T29" s="77">
        <f t="shared" si="2"/>
        <v>8.1642751113310236E-2</v>
      </c>
      <c r="U29" s="74">
        <v>1900.5</v>
      </c>
      <c r="V29" s="78">
        <v>1595</v>
      </c>
      <c r="W29" s="79">
        <v>1422</v>
      </c>
      <c r="X29" s="80">
        <f t="shared" si="3"/>
        <v>173</v>
      </c>
      <c r="Y29" s="252">
        <f t="shared" si="4"/>
        <v>0.12165963431786217</v>
      </c>
      <c r="Z29" s="169">
        <v>1536</v>
      </c>
      <c r="AA29" s="75">
        <v>1370</v>
      </c>
      <c r="AB29" s="76">
        <f t="shared" si="5"/>
        <v>166</v>
      </c>
      <c r="AC29" s="77">
        <f t="shared" si="6"/>
        <v>0.12116788321167883</v>
      </c>
      <c r="AD29" s="81">
        <f t="shared" si="7"/>
        <v>6.6782608695652179</v>
      </c>
      <c r="AE29" s="74">
        <v>2000</v>
      </c>
      <c r="AF29" s="82">
        <v>1750</v>
      </c>
      <c r="AG29" s="71">
        <v>135</v>
      </c>
      <c r="AH29" s="76">
        <f t="shared" si="8"/>
        <v>1885</v>
      </c>
      <c r="AI29" s="83">
        <f t="shared" si="9"/>
        <v>0.9425</v>
      </c>
      <c r="AJ29" s="84">
        <f t="shared" si="10"/>
        <v>1.0188164865586486</v>
      </c>
      <c r="AK29" s="74">
        <v>35</v>
      </c>
      <c r="AL29" s="83">
        <f t="shared" si="11"/>
        <v>1.7500000000000002E-2</v>
      </c>
      <c r="AM29" s="84">
        <f t="shared" si="12"/>
        <v>0.70965125709651256</v>
      </c>
      <c r="AN29" s="74">
        <v>40</v>
      </c>
      <c r="AO29" s="74">
        <v>15</v>
      </c>
      <c r="AP29" s="76">
        <f t="shared" si="13"/>
        <v>55</v>
      </c>
      <c r="AQ29" s="83">
        <f t="shared" si="14"/>
        <v>2.75E-2</v>
      </c>
      <c r="AR29" s="84">
        <f t="shared" si="15"/>
        <v>0.74034190335172978</v>
      </c>
      <c r="AS29" s="74">
        <v>30</v>
      </c>
      <c r="AT29" s="85" t="s">
        <v>6</v>
      </c>
      <c r="AU29" s="173" t="s">
        <v>6</v>
      </c>
    </row>
    <row r="30" spans="1:48" x14ac:dyDescent="0.2">
      <c r="A30" s="255"/>
      <c r="B30" s="50">
        <v>9320106.0299999993</v>
      </c>
      <c r="M30" s="248">
        <v>106.03</v>
      </c>
      <c r="N30" s="53">
        <v>2.57</v>
      </c>
      <c r="O30" s="114">
        <f t="shared" si="0"/>
        <v>257</v>
      </c>
      <c r="P30" s="55">
        <v>178</v>
      </c>
      <c r="Q30" s="55">
        <v>187</v>
      </c>
      <c r="R30" s="56">
        <v>182</v>
      </c>
      <c r="S30" s="117">
        <f t="shared" si="1"/>
        <v>-4</v>
      </c>
      <c r="T30" s="58">
        <f t="shared" si="2"/>
        <v>-2.197802197802198E-2</v>
      </c>
      <c r="U30" s="55">
        <v>69.400000000000006</v>
      </c>
      <c r="V30" s="59">
        <v>64</v>
      </c>
      <c r="W30" s="116">
        <v>62</v>
      </c>
      <c r="X30" s="61">
        <f t="shared" si="3"/>
        <v>2</v>
      </c>
      <c r="Y30" s="110">
        <f t="shared" si="4"/>
        <v>3.2258064516129031E-2</v>
      </c>
      <c r="Z30" s="59">
        <v>59</v>
      </c>
      <c r="AA30" s="56">
        <v>55</v>
      </c>
      <c r="AB30" s="117">
        <f t="shared" si="5"/>
        <v>4</v>
      </c>
      <c r="AC30" s="58">
        <f t="shared" si="6"/>
        <v>7.2727272727272724E-2</v>
      </c>
      <c r="AD30" s="62">
        <f t="shared" si="7"/>
        <v>0.22957198443579765</v>
      </c>
      <c r="AE30" s="55">
        <v>60</v>
      </c>
      <c r="AF30" s="63">
        <v>45</v>
      </c>
      <c r="AG30" s="115">
        <v>10</v>
      </c>
      <c r="AH30" s="117">
        <f t="shared" si="8"/>
        <v>55</v>
      </c>
      <c r="AI30" s="64">
        <f t="shared" si="9"/>
        <v>0.91666666666666663</v>
      </c>
      <c r="AJ30" s="118">
        <f t="shared" si="10"/>
        <v>0.99089136623741259</v>
      </c>
      <c r="AK30" s="55">
        <v>10</v>
      </c>
      <c r="AL30" s="64">
        <f t="shared" si="11"/>
        <v>0.16666666666666666</v>
      </c>
      <c r="AM30" s="118">
        <f t="shared" si="12"/>
        <v>6.7585834009191661</v>
      </c>
      <c r="AN30" s="55">
        <v>0</v>
      </c>
      <c r="AO30" s="55">
        <v>0</v>
      </c>
      <c r="AP30" s="117">
        <f t="shared" si="13"/>
        <v>0</v>
      </c>
      <c r="AQ30" s="64">
        <f t="shared" si="14"/>
        <v>0</v>
      </c>
      <c r="AR30" s="118">
        <f t="shared" si="15"/>
        <v>0</v>
      </c>
      <c r="AS30" s="55">
        <v>0</v>
      </c>
      <c r="AT30" s="119" t="s">
        <v>2</v>
      </c>
      <c r="AU30" s="214" t="s">
        <v>117</v>
      </c>
    </row>
    <row r="31" spans="1:48" x14ac:dyDescent="0.2">
      <c r="A31" s="256"/>
      <c r="B31" s="162">
        <v>9320106.0399999991</v>
      </c>
      <c r="C31" s="181">
        <v>9320106.0199999996</v>
      </c>
      <c r="D31" s="86">
        <v>0.37500010099999997</v>
      </c>
      <c r="E31" s="164">
        <v>7981</v>
      </c>
      <c r="F31" s="164">
        <v>2944</v>
      </c>
      <c r="G31" s="174">
        <v>2843</v>
      </c>
      <c r="H31" s="245"/>
      <c r="I31" s="86"/>
      <c r="J31" s="164"/>
      <c r="K31" s="164"/>
      <c r="L31" s="174"/>
      <c r="M31" s="249"/>
      <c r="N31" s="165">
        <v>2.29</v>
      </c>
      <c r="O31" s="166">
        <f t="shared" si="0"/>
        <v>229</v>
      </c>
      <c r="P31" s="167">
        <v>4122</v>
      </c>
      <c r="Q31" s="167">
        <v>3679</v>
      </c>
      <c r="R31" s="75">
        <f>D31*E31</f>
        <v>2992.8758060809996</v>
      </c>
      <c r="S31" s="168">
        <f t="shared" si="1"/>
        <v>1129.1241939190004</v>
      </c>
      <c r="T31" s="77">
        <f t="shared" si="2"/>
        <v>0.37727064772444541</v>
      </c>
      <c r="U31" s="167">
        <v>1803.9</v>
      </c>
      <c r="V31" s="169">
        <v>1500</v>
      </c>
      <c r="W31" s="174">
        <f>D31*F31</f>
        <v>1104.0002973439998</v>
      </c>
      <c r="X31" s="80">
        <f t="shared" si="3"/>
        <v>395.99970265600018</v>
      </c>
      <c r="Y31" s="252">
        <f t="shared" si="4"/>
        <v>0.35869528623198282</v>
      </c>
      <c r="Z31" s="169">
        <v>1445</v>
      </c>
      <c r="AA31" s="75">
        <f>D31*G31</f>
        <v>1066.1252871429999</v>
      </c>
      <c r="AB31" s="168">
        <f t="shared" si="5"/>
        <v>378.87471285700008</v>
      </c>
      <c r="AC31" s="77">
        <f t="shared" si="6"/>
        <v>0.35537541171385933</v>
      </c>
      <c r="AD31" s="81">
        <f t="shared" si="7"/>
        <v>6.3100436681222707</v>
      </c>
      <c r="AE31" s="167">
        <v>1995</v>
      </c>
      <c r="AF31" s="170">
        <v>1780</v>
      </c>
      <c r="AG31" s="164">
        <v>100</v>
      </c>
      <c r="AH31" s="168">
        <f t="shared" si="8"/>
        <v>1880</v>
      </c>
      <c r="AI31" s="83">
        <f t="shared" si="9"/>
        <v>0.94235588972431072</v>
      </c>
      <c r="AJ31" s="171">
        <f t="shared" si="10"/>
        <v>1.0186607073281397</v>
      </c>
      <c r="AK31" s="167">
        <v>30</v>
      </c>
      <c r="AL31" s="83">
        <f t="shared" si="11"/>
        <v>1.5037593984962405E-2</v>
      </c>
      <c r="AM31" s="171">
        <f t="shared" si="12"/>
        <v>0.60979699857917291</v>
      </c>
      <c r="AN31" s="167">
        <v>50</v>
      </c>
      <c r="AO31" s="167">
        <v>0</v>
      </c>
      <c r="AP31" s="168">
        <f t="shared" si="13"/>
        <v>50</v>
      </c>
      <c r="AQ31" s="83">
        <f t="shared" si="14"/>
        <v>2.5062656641604009E-2</v>
      </c>
      <c r="AR31" s="171">
        <f t="shared" si="15"/>
        <v>0.67472490622167214</v>
      </c>
      <c r="AS31" s="167">
        <v>30</v>
      </c>
      <c r="AT31" s="172" t="s">
        <v>6</v>
      </c>
      <c r="AU31" s="173" t="s">
        <v>6</v>
      </c>
      <c r="AV31" s="112" t="s">
        <v>85</v>
      </c>
    </row>
    <row r="32" spans="1:48" x14ac:dyDescent="0.2">
      <c r="A32" s="256" t="s">
        <v>80</v>
      </c>
      <c r="B32" s="162">
        <v>9320106.0500000007</v>
      </c>
      <c r="C32" s="181">
        <v>9320106.0199999996</v>
      </c>
      <c r="D32" s="86">
        <v>0.38017551599999999</v>
      </c>
      <c r="E32" s="164">
        <v>7981</v>
      </c>
      <c r="F32" s="164">
        <v>2944</v>
      </c>
      <c r="G32" s="174">
        <v>2843</v>
      </c>
      <c r="H32" s="245"/>
      <c r="I32" s="86"/>
      <c r="J32" s="164"/>
      <c r="K32" s="164"/>
      <c r="L32" s="174"/>
      <c r="M32" s="249"/>
      <c r="N32" s="165">
        <v>2.13</v>
      </c>
      <c r="O32" s="166">
        <f t="shared" si="0"/>
        <v>213</v>
      </c>
      <c r="P32" s="167">
        <v>3528</v>
      </c>
      <c r="Q32" s="167">
        <v>3241</v>
      </c>
      <c r="R32" s="75">
        <f>D32*E32</f>
        <v>3034.1807931959997</v>
      </c>
      <c r="S32" s="168">
        <f t="shared" si="1"/>
        <v>493.81920680400026</v>
      </c>
      <c r="T32" s="77">
        <f t="shared" si="2"/>
        <v>0.1627520706450207</v>
      </c>
      <c r="U32" s="167">
        <v>1653.5</v>
      </c>
      <c r="V32" s="169">
        <v>1465</v>
      </c>
      <c r="W32" s="174">
        <f>D32*F32</f>
        <v>1119.236719104</v>
      </c>
      <c r="X32" s="80">
        <f t="shared" si="3"/>
        <v>345.76328089599997</v>
      </c>
      <c r="Y32" s="252">
        <f t="shared" si="4"/>
        <v>0.30892774959420488</v>
      </c>
      <c r="Z32" s="169">
        <v>1368</v>
      </c>
      <c r="AA32" s="75">
        <f>D32*G32</f>
        <v>1080.8389919879999</v>
      </c>
      <c r="AB32" s="168">
        <f t="shared" si="5"/>
        <v>287.16100801200014</v>
      </c>
      <c r="AC32" s="77">
        <f t="shared" si="6"/>
        <v>0.26568342754161889</v>
      </c>
      <c r="AD32" s="81">
        <f t="shared" si="7"/>
        <v>6.422535211267606</v>
      </c>
      <c r="AE32" s="167">
        <v>1865</v>
      </c>
      <c r="AF32" s="170">
        <v>1685</v>
      </c>
      <c r="AG32" s="164">
        <v>70</v>
      </c>
      <c r="AH32" s="168">
        <f t="shared" si="8"/>
        <v>1755</v>
      </c>
      <c r="AI32" s="83">
        <f t="shared" si="9"/>
        <v>0.94101876675603213</v>
      </c>
      <c r="AJ32" s="171">
        <f t="shared" si="10"/>
        <v>1.0172153143046507</v>
      </c>
      <c r="AK32" s="167">
        <v>50</v>
      </c>
      <c r="AL32" s="83">
        <f t="shared" si="11"/>
        <v>2.6809651474530832E-2</v>
      </c>
      <c r="AM32" s="171">
        <f t="shared" si="12"/>
        <v>1.0871715926411527</v>
      </c>
      <c r="AN32" s="167">
        <v>20</v>
      </c>
      <c r="AO32" s="167">
        <v>10</v>
      </c>
      <c r="AP32" s="168">
        <f t="shared" si="13"/>
        <v>30</v>
      </c>
      <c r="AQ32" s="83">
        <f t="shared" si="14"/>
        <v>1.6085790884718499E-2</v>
      </c>
      <c r="AR32" s="171">
        <f t="shared" si="15"/>
        <v>0.43305400147310541</v>
      </c>
      <c r="AS32" s="167">
        <v>30</v>
      </c>
      <c r="AT32" s="172" t="s">
        <v>6</v>
      </c>
      <c r="AU32" s="173" t="s">
        <v>6</v>
      </c>
      <c r="AV32" s="68" t="s">
        <v>85</v>
      </c>
    </row>
    <row r="33" spans="1:48" s="69" customFormat="1" x14ac:dyDescent="0.2">
      <c r="A33" s="258"/>
      <c r="B33" s="50">
        <v>9320106.0600000005</v>
      </c>
      <c r="C33" s="182">
        <v>9320106.0099999998</v>
      </c>
      <c r="D33" s="87">
        <v>1</v>
      </c>
      <c r="E33" s="176">
        <v>394</v>
      </c>
      <c r="F33" s="176">
        <v>126</v>
      </c>
      <c r="G33" s="176">
        <v>123</v>
      </c>
      <c r="H33" s="246">
        <v>9320106.0199999996</v>
      </c>
      <c r="I33" s="183">
        <v>0.24482438400000001</v>
      </c>
      <c r="J33" s="176">
        <v>7981</v>
      </c>
      <c r="K33" s="176">
        <v>2944</v>
      </c>
      <c r="L33" s="176">
        <v>2843</v>
      </c>
      <c r="M33" s="248"/>
      <c r="N33" s="53">
        <v>35.130000000000003</v>
      </c>
      <c r="O33" s="54">
        <f t="shared" si="0"/>
        <v>3513.0000000000005</v>
      </c>
      <c r="P33" s="55">
        <v>3929</v>
      </c>
      <c r="Q33" s="55">
        <v>3816</v>
      </c>
      <c r="R33" s="56">
        <f>(D33*E33)+(J33*I33)</f>
        <v>2347.9434087039999</v>
      </c>
      <c r="S33" s="57">
        <f t="shared" si="1"/>
        <v>1581.0565912960001</v>
      </c>
      <c r="T33" s="58">
        <f t="shared" si="2"/>
        <v>0.6733793435714448</v>
      </c>
      <c r="U33" s="55">
        <v>111.9</v>
      </c>
      <c r="V33" s="59">
        <v>1231</v>
      </c>
      <c r="W33" s="60">
        <f>(F33*D33)+(K33*I33)</f>
        <v>846.76298649600005</v>
      </c>
      <c r="X33" s="61">
        <f t="shared" si="3"/>
        <v>384.23701350399995</v>
      </c>
      <c r="Y33" s="110">
        <f t="shared" si="4"/>
        <v>0.45377162161281481</v>
      </c>
      <c r="Z33" s="59">
        <v>1191</v>
      </c>
      <c r="AA33" s="56">
        <f>(G33*D33)+(L33*I33)</f>
        <v>819.03572371200005</v>
      </c>
      <c r="AB33" s="57">
        <f t="shared" si="5"/>
        <v>371.96427628799995</v>
      </c>
      <c r="AC33" s="58">
        <f t="shared" si="6"/>
        <v>0.45414902612818736</v>
      </c>
      <c r="AD33" s="62">
        <f t="shared" si="7"/>
        <v>0.33902647309991457</v>
      </c>
      <c r="AE33" s="55">
        <v>1885</v>
      </c>
      <c r="AF33" s="63">
        <v>1665</v>
      </c>
      <c r="AG33" s="52">
        <v>95</v>
      </c>
      <c r="AH33" s="57">
        <f t="shared" si="8"/>
        <v>1760</v>
      </c>
      <c r="AI33" s="64">
        <f t="shared" si="9"/>
        <v>0.93368700265251992</v>
      </c>
      <c r="AJ33" s="65">
        <f t="shared" si="10"/>
        <v>1.0092898796688765</v>
      </c>
      <c r="AK33" s="55">
        <v>55</v>
      </c>
      <c r="AL33" s="64">
        <f t="shared" si="11"/>
        <v>2.9177718832891247E-2</v>
      </c>
      <c r="AM33" s="65">
        <f t="shared" si="12"/>
        <v>1.183200277083992</v>
      </c>
      <c r="AN33" s="55">
        <v>40</v>
      </c>
      <c r="AO33" s="55">
        <v>10</v>
      </c>
      <c r="AP33" s="57">
        <f t="shared" si="13"/>
        <v>50</v>
      </c>
      <c r="AQ33" s="64">
        <f t="shared" si="14"/>
        <v>2.6525198938992044E-2</v>
      </c>
      <c r="AR33" s="65">
        <f t="shared" si="15"/>
        <v>0.71409877342824191</v>
      </c>
      <c r="AS33" s="55">
        <v>25</v>
      </c>
      <c r="AT33" s="66" t="s">
        <v>2</v>
      </c>
      <c r="AU33" s="122" t="s">
        <v>2</v>
      </c>
      <c r="AV33" s="112" t="s">
        <v>85</v>
      </c>
    </row>
    <row r="34" spans="1:48" x14ac:dyDescent="0.2">
      <c r="A34" s="256"/>
      <c r="B34" s="162">
        <v>9320200</v>
      </c>
      <c r="C34" s="181"/>
      <c r="D34" s="163"/>
      <c r="E34" s="164"/>
      <c r="F34" s="164"/>
      <c r="G34" s="164"/>
      <c r="H34" s="245"/>
      <c r="I34" s="163"/>
      <c r="J34" s="164"/>
      <c r="K34" s="164"/>
      <c r="L34" s="164"/>
      <c r="M34" s="249">
        <v>200</v>
      </c>
      <c r="N34" s="165">
        <v>4.0199999999999996</v>
      </c>
      <c r="O34" s="166">
        <f t="shared" si="0"/>
        <v>401.99999999999994</v>
      </c>
      <c r="P34" s="167">
        <v>3878</v>
      </c>
      <c r="Q34" s="167">
        <v>3796</v>
      </c>
      <c r="R34" s="75">
        <v>3860</v>
      </c>
      <c r="S34" s="168">
        <f t="shared" si="1"/>
        <v>18</v>
      </c>
      <c r="T34" s="77">
        <f t="shared" si="2"/>
        <v>4.6632124352331602E-3</v>
      </c>
      <c r="U34" s="167">
        <v>963.7</v>
      </c>
      <c r="V34" s="169">
        <v>1902</v>
      </c>
      <c r="W34" s="174">
        <v>1821</v>
      </c>
      <c r="X34" s="80">
        <f t="shared" si="3"/>
        <v>81</v>
      </c>
      <c r="Y34" s="252">
        <f t="shared" si="4"/>
        <v>4.4481054365733116E-2</v>
      </c>
      <c r="Z34" s="169">
        <v>1773</v>
      </c>
      <c r="AA34" s="75">
        <v>1750</v>
      </c>
      <c r="AB34" s="168">
        <f t="shared" si="5"/>
        <v>23</v>
      </c>
      <c r="AC34" s="77">
        <f t="shared" si="6"/>
        <v>1.3142857142857144E-2</v>
      </c>
      <c r="AD34" s="81">
        <f t="shared" si="7"/>
        <v>4.41044776119403</v>
      </c>
      <c r="AE34" s="167">
        <v>1760</v>
      </c>
      <c r="AF34" s="170">
        <v>1430</v>
      </c>
      <c r="AG34" s="164">
        <v>105</v>
      </c>
      <c r="AH34" s="168">
        <f t="shared" si="8"/>
        <v>1535</v>
      </c>
      <c r="AI34" s="83">
        <f t="shared" si="9"/>
        <v>0.87215909090909094</v>
      </c>
      <c r="AJ34" s="171">
        <f t="shared" si="10"/>
        <v>0.94277990527340605</v>
      </c>
      <c r="AK34" s="167">
        <v>100</v>
      </c>
      <c r="AL34" s="83">
        <f t="shared" si="11"/>
        <v>5.6818181818181816E-2</v>
      </c>
      <c r="AM34" s="171">
        <f t="shared" si="12"/>
        <v>2.3040625230406246</v>
      </c>
      <c r="AN34" s="167">
        <v>85</v>
      </c>
      <c r="AO34" s="167">
        <v>20</v>
      </c>
      <c r="AP34" s="168">
        <f t="shared" si="13"/>
        <v>105</v>
      </c>
      <c r="AQ34" s="83">
        <f t="shared" si="14"/>
        <v>5.9659090909090912E-2</v>
      </c>
      <c r="AR34" s="171">
        <f t="shared" si="15"/>
        <v>1.6061136333043724</v>
      </c>
      <c r="AS34" s="167">
        <v>25</v>
      </c>
      <c r="AT34" s="172" t="s">
        <v>6</v>
      </c>
      <c r="AU34" s="173" t="s">
        <v>6</v>
      </c>
    </row>
    <row r="35" spans="1:48" x14ac:dyDescent="0.2">
      <c r="A35" s="256"/>
      <c r="B35" s="162">
        <v>9320201.0099999998</v>
      </c>
      <c r="C35" s="181">
        <v>9320201</v>
      </c>
      <c r="D35" s="86">
        <v>0.490404171</v>
      </c>
      <c r="E35" s="164">
        <v>8577</v>
      </c>
      <c r="F35" s="164">
        <v>2895</v>
      </c>
      <c r="G35" s="174">
        <v>2817</v>
      </c>
      <c r="H35" s="245"/>
      <c r="I35" s="86"/>
      <c r="J35" s="164"/>
      <c r="K35" s="164"/>
      <c r="L35" s="174"/>
      <c r="M35" s="249"/>
      <c r="N35" s="165">
        <v>1.82</v>
      </c>
      <c r="O35" s="166">
        <f t="shared" si="0"/>
        <v>182</v>
      </c>
      <c r="P35" s="167">
        <v>4408</v>
      </c>
      <c r="Q35" s="167">
        <v>4083</v>
      </c>
      <c r="R35" s="75">
        <f>D35*E35</f>
        <v>4206.1965746670003</v>
      </c>
      <c r="S35" s="168">
        <f t="shared" si="1"/>
        <v>201.80342533299972</v>
      </c>
      <c r="T35" s="77">
        <f t="shared" si="2"/>
        <v>4.7977649582146849E-2</v>
      </c>
      <c r="U35" s="167">
        <v>2422.4</v>
      </c>
      <c r="V35" s="169">
        <v>1616</v>
      </c>
      <c r="W35" s="174">
        <f>D35*F35</f>
        <v>1419.7200750449999</v>
      </c>
      <c r="X35" s="80">
        <f t="shared" si="3"/>
        <v>196.27992495500007</v>
      </c>
      <c r="Y35" s="252">
        <f t="shared" si="4"/>
        <v>0.13825255302442541</v>
      </c>
      <c r="Z35" s="169">
        <v>1551</v>
      </c>
      <c r="AA35" s="75">
        <f>D35*G35</f>
        <v>1381.468549707</v>
      </c>
      <c r="AB35" s="168">
        <f t="shared" si="5"/>
        <v>169.53145029300003</v>
      </c>
      <c r="AC35" s="77">
        <f t="shared" si="6"/>
        <v>0.12271828434238079</v>
      </c>
      <c r="AD35" s="81">
        <f t="shared" si="7"/>
        <v>8.5219780219780219</v>
      </c>
      <c r="AE35" s="167">
        <v>1990</v>
      </c>
      <c r="AF35" s="170">
        <v>1725</v>
      </c>
      <c r="AG35" s="164">
        <v>130</v>
      </c>
      <c r="AH35" s="168">
        <f t="shared" si="8"/>
        <v>1855</v>
      </c>
      <c r="AI35" s="83">
        <f t="shared" si="9"/>
        <v>0.93216080402010049</v>
      </c>
      <c r="AJ35" s="171">
        <f t="shared" si="10"/>
        <v>1.0076401010710281</v>
      </c>
      <c r="AK35" s="167">
        <v>70</v>
      </c>
      <c r="AL35" s="83">
        <f t="shared" si="11"/>
        <v>3.5175879396984924E-2</v>
      </c>
      <c r="AM35" s="171">
        <f t="shared" si="12"/>
        <v>1.4264346876311809</v>
      </c>
      <c r="AN35" s="167">
        <v>35</v>
      </c>
      <c r="AO35" s="167">
        <v>10</v>
      </c>
      <c r="AP35" s="168">
        <f t="shared" si="13"/>
        <v>45</v>
      </c>
      <c r="AQ35" s="83">
        <f t="shared" si="14"/>
        <v>2.2613065326633167E-2</v>
      </c>
      <c r="AR35" s="171">
        <f t="shared" si="15"/>
        <v>0.60877817543769464</v>
      </c>
      <c r="AS35" s="167">
        <v>20</v>
      </c>
      <c r="AT35" s="172" t="s">
        <v>6</v>
      </c>
      <c r="AU35" s="173" t="s">
        <v>6</v>
      </c>
      <c r="AV35" s="68" t="s">
        <v>85</v>
      </c>
    </row>
    <row r="36" spans="1:48" x14ac:dyDescent="0.2">
      <c r="A36" s="257"/>
      <c r="B36" s="162">
        <v>9320201.0199999996</v>
      </c>
      <c r="C36" s="181">
        <v>9320201</v>
      </c>
      <c r="D36" s="86">
        <v>0.509595829</v>
      </c>
      <c r="E36" s="164">
        <v>8577</v>
      </c>
      <c r="F36" s="164">
        <v>2895</v>
      </c>
      <c r="G36" s="174">
        <v>2817</v>
      </c>
      <c r="H36" s="245"/>
      <c r="I36" s="86"/>
      <c r="J36" s="164"/>
      <c r="K36" s="164"/>
      <c r="L36" s="174"/>
      <c r="M36" s="249"/>
      <c r="N36" s="165">
        <v>1.46</v>
      </c>
      <c r="O36" s="166">
        <f t="shared" si="0"/>
        <v>146</v>
      </c>
      <c r="P36" s="167">
        <v>4453</v>
      </c>
      <c r="Q36" s="167">
        <v>4418</v>
      </c>
      <c r="R36" s="75">
        <f>D36*E36</f>
        <v>4370.8034253329997</v>
      </c>
      <c r="S36" s="168">
        <f t="shared" si="1"/>
        <v>82.196574667000277</v>
      </c>
      <c r="T36" s="77">
        <f t="shared" si="2"/>
        <v>1.8805827365877919E-2</v>
      </c>
      <c r="U36" s="167">
        <v>3058.4</v>
      </c>
      <c r="V36" s="169">
        <v>1519</v>
      </c>
      <c r="W36" s="174">
        <f>D36*F36</f>
        <v>1475.2799249550001</v>
      </c>
      <c r="X36" s="80">
        <f t="shared" si="3"/>
        <v>43.72007504499993</v>
      </c>
      <c r="Y36" s="252">
        <f t="shared" si="4"/>
        <v>2.9635104704846784E-2</v>
      </c>
      <c r="Z36" s="169">
        <v>1491</v>
      </c>
      <c r="AA36" s="75">
        <f>D36*G36</f>
        <v>1435.531450293</v>
      </c>
      <c r="AB36" s="168">
        <f t="shared" si="5"/>
        <v>55.468549706999966</v>
      </c>
      <c r="AC36" s="77">
        <f t="shared" si="6"/>
        <v>3.8639731435823658E-2</v>
      </c>
      <c r="AD36" s="81">
        <f t="shared" si="7"/>
        <v>10.212328767123287</v>
      </c>
      <c r="AE36" s="167">
        <v>2240</v>
      </c>
      <c r="AF36" s="170">
        <v>1895</v>
      </c>
      <c r="AG36" s="164">
        <v>180</v>
      </c>
      <c r="AH36" s="168">
        <f t="shared" si="8"/>
        <v>2075</v>
      </c>
      <c r="AI36" s="83">
        <f t="shared" si="9"/>
        <v>0.9263392857142857</v>
      </c>
      <c r="AJ36" s="171">
        <f t="shared" si="10"/>
        <v>1.0013472004590735</v>
      </c>
      <c r="AK36" s="167">
        <v>75</v>
      </c>
      <c r="AL36" s="83">
        <f t="shared" si="11"/>
        <v>3.3482142857142856E-2</v>
      </c>
      <c r="AM36" s="171">
        <f t="shared" si="12"/>
        <v>1.3577511296489397</v>
      </c>
      <c r="AN36" s="167">
        <v>50</v>
      </c>
      <c r="AO36" s="167">
        <v>10</v>
      </c>
      <c r="AP36" s="168">
        <f t="shared" si="13"/>
        <v>60</v>
      </c>
      <c r="AQ36" s="83">
        <f t="shared" si="14"/>
        <v>2.6785714285714284E-2</v>
      </c>
      <c r="AR36" s="171">
        <f t="shared" si="15"/>
        <v>0.72111224352441206</v>
      </c>
      <c r="AS36" s="167">
        <v>35</v>
      </c>
      <c r="AT36" s="172" t="s">
        <v>6</v>
      </c>
      <c r="AU36" s="173" t="s">
        <v>6</v>
      </c>
      <c r="AV36" s="68" t="s">
        <v>85</v>
      </c>
    </row>
    <row r="37" spans="1:48" x14ac:dyDescent="0.2">
      <c r="A37" s="256"/>
      <c r="B37" s="162">
        <v>9320202</v>
      </c>
      <c r="C37" s="181"/>
      <c r="D37" s="163"/>
      <c r="E37" s="164"/>
      <c r="F37" s="164"/>
      <c r="G37" s="164"/>
      <c r="H37" s="245"/>
      <c r="I37" s="163"/>
      <c r="J37" s="164"/>
      <c r="K37" s="164"/>
      <c r="L37" s="164"/>
      <c r="M37" s="249">
        <v>202</v>
      </c>
      <c r="N37" s="165">
        <v>3.02</v>
      </c>
      <c r="O37" s="166">
        <f t="shared" si="0"/>
        <v>302</v>
      </c>
      <c r="P37" s="167">
        <v>7689</v>
      </c>
      <c r="Q37" s="167">
        <v>7348</v>
      </c>
      <c r="R37" s="75">
        <v>7079</v>
      </c>
      <c r="S37" s="168">
        <f t="shared" si="1"/>
        <v>610</v>
      </c>
      <c r="T37" s="77">
        <f t="shared" si="2"/>
        <v>8.6170363045627918E-2</v>
      </c>
      <c r="U37" s="167">
        <v>2545.8000000000002</v>
      </c>
      <c r="V37" s="169">
        <v>2662</v>
      </c>
      <c r="W37" s="174">
        <v>2573</v>
      </c>
      <c r="X37" s="80">
        <f t="shared" si="3"/>
        <v>89</v>
      </c>
      <c r="Y37" s="252">
        <f t="shared" si="4"/>
        <v>3.4589972794403422E-2</v>
      </c>
      <c r="Z37" s="169">
        <v>2576</v>
      </c>
      <c r="AA37" s="75">
        <v>2511</v>
      </c>
      <c r="AB37" s="168">
        <f t="shared" si="5"/>
        <v>65</v>
      </c>
      <c r="AC37" s="77">
        <f t="shared" si="6"/>
        <v>2.5886101154918358E-2</v>
      </c>
      <c r="AD37" s="81">
        <f t="shared" si="7"/>
        <v>8.5298013245033104</v>
      </c>
      <c r="AE37" s="167">
        <v>3310</v>
      </c>
      <c r="AF37" s="170">
        <v>2750</v>
      </c>
      <c r="AG37" s="164">
        <v>325</v>
      </c>
      <c r="AH37" s="168">
        <f t="shared" si="8"/>
        <v>3075</v>
      </c>
      <c r="AI37" s="83">
        <f t="shared" si="9"/>
        <v>0.92900302114803623</v>
      </c>
      <c r="AJ37" s="171">
        <f t="shared" si="10"/>
        <v>1.0042266249426124</v>
      </c>
      <c r="AK37" s="167">
        <v>90</v>
      </c>
      <c r="AL37" s="83">
        <f t="shared" si="11"/>
        <v>2.7190332326283987E-2</v>
      </c>
      <c r="AM37" s="171">
        <f t="shared" si="12"/>
        <v>1.1026087723553928</v>
      </c>
      <c r="AN37" s="167">
        <v>100</v>
      </c>
      <c r="AO37" s="167">
        <v>0</v>
      </c>
      <c r="AP37" s="168">
        <f t="shared" si="13"/>
        <v>100</v>
      </c>
      <c r="AQ37" s="83">
        <f t="shared" si="14"/>
        <v>3.0211480362537766E-2</v>
      </c>
      <c r="AR37" s="171">
        <f t="shared" si="15"/>
        <v>0.81333908635180419</v>
      </c>
      <c r="AS37" s="167">
        <v>45</v>
      </c>
      <c r="AT37" s="172" t="s">
        <v>6</v>
      </c>
      <c r="AU37" s="173" t="s">
        <v>6</v>
      </c>
    </row>
    <row r="38" spans="1:48" x14ac:dyDescent="0.2">
      <c r="A38" s="256" t="s">
        <v>90</v>
      </c>
      <c r="B38" s="162">
        <v>9320203</v>
      </c>
      <c r="C38" s="181"/>
      <c r="D38" s="163"/>
      <c r="E38" s="164"/>
      <c r="F38" s="164"/>
      <c r="G38" s="164"/>
      <c r="H38" s="245"/>
      <c r="I38" s="163"/>
      <c r="J38" s="164"/>
      <c r="K38" s="164"/>
      <c r="L38" s="164"/>
      <c r="M38" s="249">
        <v>203</v>
      </c>
      <c r="N38" s="165">
        <v>6.26</v>
      </c>
      <c r="O38" s="166">
        <f t="shared" si="0"/>
        <v>626</v>
      </c>
      <c r="P38" s="167">
        <v>2769</v>
      </c>
      <c r="Q38" s="167">
        <v>2757</v>
      </c>
      <c r="R38" s="75">
        <v>2791</v>
      </c>
      <c r="S38" s="168">
        <f t="shared" si="1"/>
        <v>-22</v>
      </c>
      <c r="T38" s="77">
        <f t="shared" si="2"/>
        <v>-7.8824793980652088E-3</v>
      </c>
      <c r="U38" s="167">
        <v>442.4</v>
      </c>
      <c r="V38" s="169">
        <v>1085</v>
      </c>
      <c r="W38" s="174">
        <v>1027</v>
      </c>
      <c r="X38" s="80">
        <f t="shared" si="3"/>
        <v>58</v>
      </c>
      <c r="Y38" s="252">
        <f t="shared" si="4"/>
        <v>5.6475170399221029E-2</v>
      </c>
      <c r="Z38" s="169">
        <v>1023</v>
      </c>
      <c r="AA38" s="75">
        <v>1003</v>
      </c>
      <c r="AB38" s="168">
        <f t="shared" si="5"/>
        <v>20</v>
      </c>
      <c r="AC38" s="77">
        <f t="shared" si="6"/>
        <v>1.9940179461615155E-2</v>
      </c>
      <c r="AD38" s="81">
        <f t="shared" si="7"/>
        <v>1.634185303514377</v>
      </c>
      <c r="AE38" s="167">
        <v>1195</v>
      </c>
      <c r="AF38" s="170">
        <v>1015</v>
      </c>
      <c r="AG38" s="164">
        <v>115</v>
      </c>
      <c r="AH38" s="168">
        <f t="shared" si="8"/>
        <v>1130</v>
      </c>
      <c r="AI38" s="83">
        <f t="shared" si="9"/>
        <v>0.94560669456066948</v>
      </c>
      <c r="AJ38" s="171">
        <f t="shared" si="10"/>
        <v>1.0221747376325079</v>
      </c>
      <c r="AK38" s="167">
        <v>20</v>
      </c>
      <c r="AL38" s="83">
        <f t="shared" si="11"/>
        <v>1.6736401673640166E-2</v>
      </c>
      <c r="AM38" s="171">
        <f t="shared" si="12"/>
        <v>0.67868619925548113</v>
      </c>
      <c r="AN38" s="167">
        <v>30</v>
      </c>
      <c r="AO38" s="167">
        <v>0</v>
      </c>
      <c r="AP38" s="168">
        <f t="shared" si="13"/>
        <v>30</v>
      </c>
      <c r="AQ38" s="83">
        <f t="shared" si="14"/>
        <v>2.5104602510460251E-2</v>
      </c>
      <c r="AR38" s="171">
        <f t="shared" si="15"/>
        <v>0.67585415292664563</v>
      </c>
      <c r="AS38" s="167">
        <v>15</v>
      </c>
      <c r="AT38" s="172" t="s">
        <v>6</v>
      </c>
      <c r="AU38" s="173" t="s">
        <v>6</v>
      </c>
    </row>
    <row r="39" spans="1:48" x14ac:dyDescent="0.2">
      <c r="A39" s="256" t="s">
        <v>82</v>
      </c>
      <c r="B39" s="162">
        <v>9320204</v>
      </c>
      <c r="C39" s="181"/>
      <c r="D39" s="163"/>
      <c r="E39" s="164"/>
      <c r="F39" s="164"/>
      <c r="G39" s="164"/>
      <c r="H39" s="245"/>
      <c r="I39" s="163"/>
      <c r="J39" s="164"/>
      <c r="K39" s="164"/>
      <c r="L39" s="164"/>
      <c r="M39" s="249">
        <v>204</v>
      </c>
      <c r="N39" s="165">
        <v>7.08</v>
      </c>
      <c r="O39" s="166">
        <f t="shared" si="0"/>
        <v>708</v>
      </c>
      <c r="P39" s="167">
        <v>3106</v>
      </c>
      <c r="Q39" s="167">
        <v>2880</v>
      </c>
      <c r="R39" s="75">
        <v>2794</v>
      </c>
      <c r="S39" s="168">
        <f t="shared" si="1"/>
        <v>312</v>
      </c>
      <c r="T39" s="77">
        <f t="shared" si="2"/>
        <v>0.11166785969935576</v>
      </c>
      <c r="U39" s="167">
        <v>438.8</v>
      </c>
      <c r="V39" s="169">
        <v>1180</v>
      </c>
      <c r="W39" s="174">
        <v>1029</v>
      </c>
      <c r="X39" s="80">
        <f t="shared" si="3"/>
        <v>151</v>
      </c>
      <c r="Y39" s="252">
        <f t="shared" si="4"/>
        <v>0.14674441205053451</v>
      </c>
      <c r="Z39" s="169">
        <v>1125</v>
      </c>
      <c r="AA39" s="75">
        <v>992</v>
      </c>
      <c r="AB39" s="168">
        <f t="shared" si="5"/>
        <v>133</v>
      </c>
      <c r="AC39" s="77">
        <f t="shared" si="6"/>
        <v>0.13407258064516128</v>
      </c>
      <c r="AD39" s="81">
        <f t="shared" si="7"/>
        <v>1.5889830508474576</v>
      </c>
      <c r="AE39" s="167">
        <v>1395</v>
      </c>
      <c r="AF39" s="170">
        <v>1195</v>
      </c>
      <c r="AG39" s="164">
        <v>70</v>
      </c>
      <c r="AH39" s="168">
        <f t="shared" si="8"/>
        <v>1265</v>
      </c>
      <c r="AI39" s="83">
        <f t="shared" si="9"/>
        <v>0.90681003584229392</v>
      </c>
      <c r="AJ39" s="171">
        <f t="shared" si="10"/>
        <v>0.98023662036389203</v>
      </c>
      <c r="AK39" s="167">
        <v>60</v>
      </c>
      <c r="AL39" s="83">
        <f t="shared" si="11"/>
        <v>4.3010752688172046E-2</v>
      </c>
      <c r="AM39" s="171">
        <f t="shared" si="12"/>
        <v>1.7441505550759142</v>
      </c>
      <c r="AN39" s="167">
        <v>35</v>
      </c>
      <c r="AO39" s="167">
        <v>0</v>
      </c>
      <c r="AP39" s="168">
        <f t="shared" si="13"/>
        <v>35</v>
      </c>
      <c r="AQ39" s="83">
        <f t="shared" si="14"/>
        <v>2.5089605734767026E-2</v>
      </c>
      <c r="AR39" s="171">
        <f t="shared" si="15"/>
        <v>0.67545041687352347</v>
      </c>
      <c r="AS39" s="167">
        <v>25</v>
      </c>
      <c r="AT39" s="172" t="s">
        <v>6</v>
      </c>
      <c r="AU39" s="173" t="s">
        <v>6</v>
      </c>
    </row>
    <row r="40" spans="1:48" x14ac:dyDescent="0.2">
      <c r="A40" s="257" t="s">
        <v>91</v>
      </c>
      <c r="B40" s="162">
        <v>9320205</v>
      </c>
      <c r="C40" s="181"/>
      <c r="D40" s="163"/>
      <c r="E40" s="164"/>
      <c r="F40" s="164"/>
      <c r="G40" s="164"/>
      <c r="H40" s="245"/>
      <c r="I40" s="163"/>
      <c r="J40" s="164"/>
      <c r="K40" s="164"/>
      <c r="L40" s="164"/>
      <c r="M40" s="249">
        <v>205</v>
      </c>
      <c r="N40" s="165">
        <v>15.3</v>
      </c>
      <c r="O40" s="166">
        <f t="shared" si="0"/>
        <v>1530</v>
      </c>
      <c r="P40" s="167">
        <v>7593</v>
      </c>
      <c r="Q40" s="167">
        <v>6585</v>
      </c>
      <c r="R40" s="75">
        <v>4680</v>
      </c>
      <c r="S40" s="168">
        <f t="shared" si="1"/>
        <v>2913</v>
      </c>
      <c r="T40" s="77">
        <f t="shared" si="2"/>
        <v>0.62243589743589745</v>
      </c>
      <c r="U40" s="167">
        <v>496.4</v>
      </c>
      <c r="V40" s="169">
        <v>2231</v>
      </c>
      <c r="W40" s="174">
        <v>1440</v>
      </c>
      <c r="X40" s="80">
        <f t="shared" si="3"/>
        <v>791</v>
      </c>
      <c r="Y40" s="252">
        <f t="shared" si="4"/>
        <v>0.5493055555555556</v>
      </c>
      <c r="Z40" s="169">
        <v>2131</v>
      </c>
      <c r="AA40" s="75">
        <v>1385</v>
      </c>
      <c r="AB40" s="168">
        <f t="shared" si="5"/>
        <v>746</v>
      </c>
      <c r="AC40" s="77">
        <f t="shared" si="6"/>
        <v>0.53862815884476534</v>
      </c>
      <c r="AD40" s="81">
        <f t="shared" si="7"/>
        <v>1.3928104575163398</v>
      </c>
      <c r="AE40" s="167">
        <v>3360</v>
      </c>
      <c r="AF40" s="170">
        <v>2905</v>
      </c>
      <c r="AG40" s="164">
        <v>265</v>
      </c>
      <c r="AH40" s="168">
        <f t="shared" si="8"/>
        <v>3170</v>
      </c>
      <c r="AI40" s="83">
        <f t="shared" si="9"/>
        <v>0.94345238095238093</v>
      </c>
      <c r="AJ40" s="171">
        <f t="shared" si="10"/>
        <v>1.0198459840820122</v>
      </c>
      <c r="AK40" s="167">
        <v>95</v>
      </c>
      <c r="AL40" s="83">
        <f t="shared" si="11"/>
        <v>2.8273809523809524E-2</v>
      </c>
      <c r="AM40" s="171">
        <f t="shared" si="12"/>
        <v>1.1465453983702159</v>
      </c>
      <c r="AN40" s="167">
        <v>45</v>
      </c>
      <c r="AO40" s="167">
        <v>0</v>
      </c>
      <c r="AP40" s="168">
        <f t="shared" si="13"/>
        <v>45</v>
      </c>
      <c r="AQ40" s="83">
        <f t="shared" si="14"/>
        <v>1.3392857142857142E-2</v>
      </c>
      <c r="AR40" s="171">
        <f t="shared" si="15"/>
        <v>0.36055612176220603</v>
      </c>
      <c r="AS40" s="167">
        <v>50</v>
      </c>
      <c r="AT40" s="172" t="s">
        <v>6</v>
      </c>
      <c r="AU40" s="173" t="s">
        <v>6</v>
      </c>
    </row>
    <row r="41" spans="1:48" x14ac:dyDescent="0.2">
      <c r="A41" s="255" t="s">
        <v>56</v>
      </c>
      <c r="B41" s="50">
        <v>9320206</v>
      </c>
      <c r="M41" s="248">
        <v>206</v>
      </c>
      <c r="N41" s="53">
        <v>163.47</v>
      </c>
      <c r="O41" s="54">
        <f t="shared" si="0"/>
        <v>16347</v>
      </c>
      <c r="P41" s="55">
        <v>2913</v>
      </c>
      <c r="Q41" s="55">
        <v>2763</v>
      </c>
      <c r="R41" s="56">
        <v>2848</v>
      </c>
      <c r="S41" s="57">
        <f t="shared" si="1"/>
        <v>65</v>
      </c>
      <c r="T41" s="58">
        <f t="shared" si="2"/>
        <v>2.2823033707865169E-2</v>
      </c>
      <c r="U41" s="55">
        <v>17.8</v>
      </c>
      <c r="V41" s="59">
        <v>1200</v>
      </c>
      <c r="W41" s="60">
        <v>1143</v>
      </c>
      <c r="X41" s="61">
        <f t="shared" si="3"/>
        <v>57</v>
      </c>
      <c r="Y41" s="110">
        <f t="shared" si="4"/>
        <v>4.9868766404199474E-2</v>
      </c>
      <c r="Z41" s="59">
        <v>1155</v>
      </c>
      <c r="AA41" s="56">
        <v>1087</v>
      </c>
      <c r="AB41" s="57">
        <f t="shared" si="5"/>
        <v>68</v>
      </c>
      <c r="AC41" s="58">
        <f t="shared" si="6"/>
        <v>6.2557497700092002E-2</v>
      </c>
      <c r="AD41" s="62">
        <f t="shared" si="7"/>
        <v>7.0655166085520277E-2</v>
      </c>
      <c r="AE41" s="55">
        <v>1370</v>
      </c>
      <c r="AF41" s="63">
        <v>1245</v>
      </c>
      <c r="AG41" s="52">
        <v>65</v>
      </c>
      <c r="AH41" s="57">
        <f t="shared" si="8"/>
        <v>1310</v>
      </c>
      <c r="AI41" s="64">
        <f t="shared" si="9"/>
        <v>0.95620437956204385</v>
      </c>
      <c r="AJ41" s="65">
        <f t="shared" si="10"/>
        <v>1.0336305426179249</v>
      </c>
      <c r="AK41" s="55">
        <v>35</v>
      </c>
      <c r="AL41" s="64">
        <f t="shared" si="11"/>
        <v>2.5547445255474453E-2</v>
      </c>
      <c r="AM41" s="65">
        <f t="shared" si="12"/>
        <v>1.0359872366372445</v>
      </c>
      <c r="AN41" s="55">
        <v>20</v>
      </c>
      <c r="AO41" s="55">
        <v>0</v>
      </c>
      <c r="AP41" s="57">
        <f t="shared" si="13"/>
        <v>20</v>
      </c>
      <c r="AQ41" s="64">
        <f t="shared" si="14"/>
        <v>1.4598540145985401E-2</v>
      </c>
      <c r="AR41" s="65">
        <f t="shared" si="15"/>
        <v>0.39301494537583531</v>
      </c>
      <c r="AS41" s="55">
        <v>15</v>
      </c>
      <c r="AT41" s="66" t="s">
        <v>2</v>
      </c>
      <c r="AU41" s="122" t="s">
        <v>2</v>
      </c>
    </row>
    <row r="42" spans="1:48" x14ac:dyDescent="0.2">
      <c r="A42" s="255"/>
      <c r="B42" s="50">
        <v>9320207</v>
      </c>
      <c r="M42" s="248">
        <v>207</v>
      </c>
      <c r="N42" s="53">
        <v>25.23</v>
      </c>
      <c r="O42" s="54">
        <f t="shared" si="0"/>
        <v>2523</v>
      </c>
      <c r="P42" s="55">
        <v>2024</v>
      </c>
      <c r="Q42" s="55">
        <v>1796</v>
      </c>
      <c r="R42" s="56">
        <v>1876</v>
      </c>
      <c r="S42" s="57">
        <f t="shared" si="1"/>
        <v>148</v>
      </c>
      <c r="T42" s="58">
        <f t="shared" si="2"/>
        <v>7.8891257995735611E-2</v>
      </c>
      <c r="U42" s="55">
        <v>80.2</v>
      </c>
      <c r="V42" s="59">
        <v>706</v>
      </c>
      <c r="W42" s="60">
        <v>670</v>
      </c>
      <c r="X42" s="61">
        <f t="shared" si="3"/>
        <v>36</v>
      </c>
      <c r="Y42" s="110">
        <f t="shared" si="4"/>
        <v>5.3731343283582089E-2</v>
      </c>
      <c r="Z42" s="59">
        <v>675</v>
      </c>
      <c r="AA42" s="56">
        <v>645</v>
      </c>
      <c r="AB42" s="57">
        <f t="shared" si="5"/>
        <v>30</v>
      </c>
      <c r="AC42" s="58">
        <f t="shared" si="6"/>
        <v>4.6511627906976744E-2</v>
      </c>
      <c r="AD42" s="62">
        <f t="shared" si="7"/>
        <v>0.267538644470868</v>
      </c>
      <c r="AE42" s="55">
        <v>1005</v>
      </c>
      <c r="AF42" s="63">
        <v>890</v>
      </c>
      <c r="AG42" s="52">
        <v>45</v>
      </c>
      <c r="AH42" s="57">
        <f t="shared" si="8"/>
        <v>935</v>
      </c>
      <c r="AI42" s="64">
        <f t="shared" si="9"/>
        <v>0.93034825870646765</v>
      </c>
      <c r="AJ42" s="65">
        <f t="shared" si="10"/>
        <v>1.0056807896140905</v>
      </c>
      <c r="AK42" s="55">
        <v>10</v>
      </c>
      <c r="AL42" s="64">
        <f t="shared" si="11"/>
        <v>9.9502487562189053E-3</v>
      </c>
      <c r="AM42" s="65">
        <f t="shared" si="12"/>
        <v>0.40349751647278603</v>
      </c>
      <c r="AN42" s="55">
        <v>35</v>
      </c>
      <c r="AO42" s="55">
        <v>0</v>
      </c>
      <c r="AP42" s="57">
        <f t="shared" si="13"/>
        <v>35</v>
      </c>
      <c r="AQ42" s="64">
        <f t="shared" si="14"/>
        <v>3.482587064676617E-2</v>
      </c>
      <c r="AR42" s="65">
        <f t="shared" si="15"/>
        <v>0.93756550401847283</v>
      </c>
      <c r="AS42" s="55">
        <v>30</v>
      </c>
      <c r="AT42" s="66" t="s">
        <v>2</v>
      </c>
      <c r="AU42" s="122" t="s">
        <v>2</v>
      </c>
    </row>
    <row r="43" spans="1:48" x14ac:dyDescent="0.2">
      <c r="E43" s="97"/>
      <c r="J43" s="97"/>
      <c r="O43" s="54"/>
      <c r="S43" s="57"/>
      <c r="AB43" s="57"/>
      <c r="AD43" s="62"/>
      <c r="AH43" s="57"/>
      <c r="AI43" s="64"/>
      <c r="AJ43" s="90"/>
      <c r="AL43" s="64"/>
      <c r="AM43" s="65"/>
      <c r="AP43" s="57"/>
      <c r="AQ43" s="64"/>
      <c r="AR43" s="65"/>
      <c r="AU43" s="120"/>
    </row>
    <row r="44" spans="1:48" x14ac:dyDescent="0.2">
      <c r="D44" s="87"/>
      <c r="I44" s="87"/>
      <c r="O44" s="54"/>
      <c r="S44" s="57"/>
      <c r="AB44" s="57"/>
      <c r="AD44" s="62"/>
      <c r="AH44" s="57"/>
      <c r="AI44" s="64"/>
      <c r="AJ44" s="90"/>
      <c r="AL44" s="64"/>
      <c r="AM44" s="65"/>
      <c r="AP44" s="57"/>
      <c r="AQ44" s="64"/>
      <c r="AR44" s="65"/>
      <c r="AU44" s="120"/>
    </row>
    <row r="45" spans="1:48" x14ac:dyDescent="0.2">
      <c r="O45" s="54"/>
      <c r="S45" s="57"/>
      <c r="AB45" s="57"/>
      <c r="AD45" s="62"/>
      <c r="AH45" s="57"/>
      <c r="AI45" s="64"/>
      <c r="AJ45" s="90"/>
      <c r="AL45" s="64"/>
      <c r="AM45" s="65"/>
      <c r="AP45" s="57"/>
      <c r="AQ45" s="64"/>
      <c r="AR45" s="65"/>
      <c r="AU45" s="120"/>
    </row>
    <row r="46" spans="1:48" x14ac:dyDescent="0.2">
      <c r="O46" s="54"/>
      <c r="S46" s="57"/>
      <c r="AB46" s="57"/>
      <c r="AD46" s="62"/>
      <c r="AH46" s="57"/>
      <c r="AI46" s="64"/>
      <c r="AJ46" s="90"/>
      <c r="AL46" s="64"/>
      <c r="AM46" s="65"/>
      <c r="AP46" s="57"/>
      <c r="AQ46" s="64"/>
      <c r="AR46" s="65"/>
      <c r="AU46" s="120"/>
    </row>
    <row r="47" spans="1:48" x14ac:dyDescent="0.2">
      <c r="O47" s="54"/>
      <c r="S47" s="57"/>
      <c r="AJ47" s="93"/>
      <c r="AM47" s="93"/>
      <c r="AR47" s="93"/>
      <c r="AU47" s="120"/>
    </row>
    <row r="48" spans="1:48" x14ac:dyDescent="0.2">
      <c r="AJ48" s="93"/>
      <c r="AM48" s="93"/>
      <c r="AR48" s="93"/>
    </row>
    <row r="49" spans="36:44" x14ac:dyDescent="0.2">
      <c r="AJ49" s="93"/>
      <c r="AM49" s="93"/>
      <c r="AR49" s="93"/>
    </row>
    <row r="50" spans="36:44" x14ac:dyDescent="0.2">
      <c r="AJ50" s="93"/>
      <c r="AM50" s="93"/>
      <c r="AR50" s="93"/>
    </row>
    <row r="51" spans="36:44" x14ac:dyDescent="0.2">
      <c r="AJ51" s="93"/>
      <c r="AM51" s="93"/>
      <c r="AR51" s="93"/>
    </row>
    <row r="52" spans="36:44" x14ac:dyDescent="0.2">
      <c r="AJ52" s="93"/>
      <c r="AM52" s="93"/>
      <c r="AR52" s="93"/>
    </row>
    <row r="53" spans="36:44" x14ac:dyDescent="0.2">
      <c r="AJ53" s="93"/>
      <c r="AM53" s="93"/>
      <c r="AR53" s="93"/>
    </row>
    <row r="54" spans="36:44" x14ac:dyDescent="0.2">
      <c r="AJ54" s="93"/>
      <c r="AM54" s="93"/>
      <c r="AR54" s="93"/>
    </row>
    <row r="55" spans="36:44" x14ac:dyDescent="0.2">
      <c r="AJ55" s="93"/>
      <c r="AM55" s="93"/>
      <c r="AR55" s="93"/>
    </row>
    <row r="56" spans="36:44" x14ac:dyDescent="0.2">
      <c r="AJ56" s="93"/>
      <c r="AM56" s="93"/>
      <c r="AR56" s="93"/>
    </row>
    <row r="57" spans="36:44" x14ac:dyDescent="0.2">
      <c r="AJ57" s="93"/>
      <c r="AM57" s="93"/>
      <c r="AR57" s="93"/>
    </row>
    <row r="58" spans="36:44" x14ac:dyDescent="0.2">
      <c r="AJ58" s="93"/>
      <c r="AM58" s="93"/>
      <c r="AR58" s="93"/>
    </row>
    <row r="59" spans="36:44" x14ac:dyDescent="0.2">
      <c r="AJ59" s="93"/>
      <c r="AM59" s="93"/>
      <c r="AR59" s="93"/>
    </row>
    <row r="60" spans="36:44" x14ac:dyDescent="0.2">
      <c r="AJ60" s="93"/>
      <c r="AM60" s="93"/>
      <c r="AR60" s="93"/>
    </row>
    <row r="61" spans="36:44" x14ac:dyDescent="0.2">
      <c r="AJ61" s="93"/>
      <c r="AM61" s="93"/>
      <c r="AR61" s="93"/>
    </row>
    <row r="62" spans="36:44" x14ac:dyDescent="0.2">
      <c r="AJ62" s="93"/>
      <c r="AM62" s="93"/>
      <c r="AR62" s="93"/>
    </row>
    <row r="63" spans="36:44" x14ac:dyDescent="0.2">
      <c r="AJ63" s="93"/>
      <c r="AM63" s="93"/>
      <c r="AR63" s="93"/>
    </row>
    <row r="64" spans="36:44" x14ac:dyDescent="0.2">
      <c r="AJ64" s="93"/>
      <c r="AM64" s="93"/>
      <c r="AR64" s="93"/>
    </row>
    <row r="65" spans="36:44" x14ac:dyDescent="0.2">
      <c r="AJ65" s="93"/>
      <c r="AM65" s="93"/>
      <c r="AR65" s="93"/>
    </row>
    <row r="66" spans="36:44" x14ac:dyDescent="0.2">
      <c r="AJ66" s="93"/>
      <c r="AM66" s="93"/>
      <c r="AR66" s="93"/>
    </row>
    <row r="67" spans="36:44" x14ac:dyDescent="0.2">
      <c r="AJ67" s="93"/>
      <c r="AM67" s="93"/>
      <c r="AR67" s="93"/>
    </row>
    <row r="68" spans="36:44" x14ac:dyDescent="0.2">
      <c r="AJ68" s="93"/>
      <c r="AM68" s="93"/>
      <c r="AR68" s="93"/>
    </row>
    <row r="69" spans="36:44" x14ac:dyDescent="0.2">
      <c r="AJ69" s="93"/>
      <c r="AM69" s="93"/>
      <c r="AR69" s="93"/>
    </row>
    <row r="70" spans="36:44" x14ac:dyDescent="0.2">
      <c r="AJ70" s="93"/>
      <c r="AM70" s="93"/>
      <c r="AR70" s="93"/>
    </row>
    <row r="71" spans="36:44" x14ac:dyDescent="0.2">
      <c r="AJ71" s="93"/>
      <c r="AM71" s="93"/>
      <c r="AR71" s="93"/>
    </row>
    <row r="72" spans="36:44" x14ac:dyDescent="0.2">
      <c r="AJ72" s="93"/>
      <c r="AM72" s="93"/>
      <c r="AR72" s="93"/>
    </row>
    <row r="73" spans="36:44" x14ac:dyDescent="0.2">
      <c r="AJ73" s="93"/>
      <c r="AM73" s="93"/>
      <c r="AR73" s="93"/>
    </row>
    <row r="74" spans="36:44" x14ac:dyDescent="0.2">
      <c r="AJ74" s="93"/>
      <c r="AM74" s="93"/>
      <c r="AR74" s="93"/>
    </row>
    <row r="75" spans="36:44" x14ac:dyDescent="0.2">
      <c r="AJ75" s="93"/>
      <c r="AM75" s="93"/>
      <c r="AR75" s="93"/>
    </row>
    <row r="76" spans="36:44" x14ac:dyDescent="0.2">
      <c r="AJ76" s="93"/>
      <c r="AM76" s="93"/>
      <c r="AR76" s="93"/>
    </row>
    <row r="77" spans="36:44" x14ac:dyDescent="0.2">
      <c r="AJ77" s="93"/>
      <c r="AM77" s="93"/>
      <c r="AR77" s="93"/>
    </row>
    <row r="78" spans="36:44" x14ac:dyDescent="0.2">
      <c r="AJ78" s="93"/>
      <c r="AM78" s="93"/>
      <c r="AR78" s="93"/>
    </row>
    <row r="79" spans="36:44" x14ac:dyDescent="0.2">
      <c r="AJ79" s="93"/>
      <c r="AM79" s="93"/>
      <c r="AR79" s="93"/>
    </row>
    <row r="80" spans="36:44" x14ac:dyDescent="0.2">
      <c r="AJ80" s="93"/>
      <c r="AM80" s="93"/>
      <c r="AR80" s="93"/>
    </row>
    <row r="81" spans="36:44" x14ac:dyDescent="0.2">
      <c r="AJ81" s="93"/>
      <c r="AM81" s="93"/>
      <c r="AR81" s="93"/>
    </row>
    <row r="82" spans="36:44" x14ac:dyDescent="0.2">
      <c r="AJ82" s="93"/>
      <c r="AM82" s="93"/>
      <c r="AR82" s="93"/>
    </row>
    <row r="83" spans="36:44" x14ac:dyDescent="0.2">
      <c r="AJ83" s="93"/>
      <c r="AM83" s="93"/>
      <c r="AR83" s="93"/>
    </row>
    <row r="84" spans="36:44" x14ac:dyDescent="0.2">
      <c r="AJ84" s="93"/>
      <c r="AM84" s="93"/>
      <c r="AR84" s="93"/>
    </row>
  </sheetData>
  <sortState ref="A2:AV89">
    <sortCondition ref="B2:B89"/>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5"/>
  <sheetViews>
    <sheetView workbookViewId="0">
      <selection activeCell="A18" sqref="A18"/>
    </sheetView>
  </sheetViews>
  <sheetFormatPr defaultRowHeight="15" x14ac:dyDescent="0.25"/>
  <cols>
    <col min="1" max="1" width="36.85546875" customWidth="1"/>
    <col min="2" max="2" width="20.28515625" bestFit="1" customWidth="1"/>
    <col min="3" max="3" width="16.42578125" bestFit="1" customWidth="1"/>
    <col min="4" max="4" width="12.85546875" bestFit="1" customWidth="1"/>
    <col min="5" max="5" width="16.42578125" bestFit="1" customWidth="1"/>
    <col min="7" max="7" width="16.42578125" bestFit="1" customWidth="1"/>
  </cols>
  <sheetData>
    <row r="1" spans="1:17" ht="15.75" x14ac:dyDescent="0.25">
      <c r="A1" s="15"/>
      <c r="B1" s="16" t="s">
        <v>2</v>
      </c>
      <c r="C1" s="215" t="s">
        <v>0</v>
      </c>
      <c r="D1" s="216"/>
      <c r="E1" s="217" t="s">
        <v>94</v>
      </c>
      <c r="F1" s="218"/>
      <c r="G1" s="2"/>
    </row>
    <row r="2" spans="1:17" ht="45.75" thickBot="1" x14ac:dyDescent="0.3">
      <c r="A2" s="17"/>
      <c r="B2" s="18" t="s">
        <v>1</v>
      </c>
      <c r="C2" s="19" t="s">
        <v>12</v>
      </c>
      <c r="D2" s="177" t="s">
        <v>95</v>
      </c>
      <c r="E2" s="19" t="s">
        <v>12</v>
      </c>
      <c r="F2" s="20" t="s">
        <v>95</v>
      </c>
      <c r="G2" s="21"/>
    </row>
    <row r="3" spans="1:17" x14ac:dyDescent="0.25">
      <c r="A3" s="22" t="s">
        <v>96</v>
      </c>
      <c r="B3" s="23"/>
      <c r="C3" s="24">
        <v>3.7100000000000001E-2</v>
      </c>
      <c r="D3" s="25">
        <v>6.8900000000000003E-2</v>
      </c>
      <c r="E3" s="26">
        <v>2.47E-2</v>
      </c>
      <c r="F3" s="27">
        <v>0.16250000000000001</v>
      </c>
      <c r="G3" s="3"/>
    </row>
    <row r="4" spans="1:17" ht="17.25" x14ac:dyDescent="0.25">
      <c r="A4" s="28" t="s">
        <v>97</v>
      </c>
      <c r="B4" s="29" t="s">
        <v>98</v>
      </c>
      <c r="C4" s="30"/>
      <c r="D4" s="31"/>
      <c r="E4" s="32"/>
      <c r="F4" s="33"/>
      <c r="G4" s="34"/>
    </row>
    <row r="5" spans="1:17" ht="15.75" x14ac:dyDescent="0.25">
      <c r="A5" s="28" t="s">
        <v>99</v>
      </c>
      <c r="B5" s="35"/>
      <c r="C5" s="36">
        <f>C3*1.5</f>
        <v>5.5650000000000005E-2</v>
      </c>
      <c r="D5" s="37">
        <f>D3*1.5</f>
        <v>0.10335</v>
      </c>
      <c r="E5" s="38"/>
      <c r="F5" s="39"/>
      <c r="G5" s="40"/>
    </row>
    <row r="6" spans="1:17" ht="16.5" thickBot="1" x14ac:dyDescent="0.3">
      <c r="A6" s="41" t="s">
        <v>100</v>
      </c>
      <c r="B6" s="42"/>
      <c r="C6" s="43"/>
      <c r="D6" s="44"/>
      <c r="E6" s="45">
        <f>E3*1.5</f>
        <v>3.705E-2</v>
      </c>
      <c r="F6" s="46">
        <f>F3*0.5</f>
        <v>8.1250000000000003E-2</v>
      </c>
      <c r="G6" s="3"/>
    </row>
    <row r="7" spans="1:17" x14ac:dyDescent="0.25">
      <c r="B7" s="2"/>
      <c r="C7" s="3"/>
      <c r="D7" s="3"/>
      <c r="E7" s="3"/>
      <c r="F7" s="3"/>
      <c r="G7" s="2"/>
    </row>
    <row r="8" spans="1:17" x14ac:dyDescent="0.25">
      <c r="A8" s="240" t="s">
        <v>101</v>
      </c>
      <c r="G8" s="2"/>
    </row>
    <row r="9" spans="1:17" s="111" customFormat="1" x14ac:dyDescent="0.25">
      <c r="A9" s="240"/>
      <c r="G9" s="2"/>
    </row>
    <row r="10" spans="1:17" x14ac:dyDescent="0.25">
      <c r="A10" s="1"/>
      <c r="B10" s="1"/>
      <c r="C10" s="1"/>
      <c r="D10" s="1"/>
      <c r="E10" s="1"/>
      <c r="F10" s="1"/>
      <c r="G10" s="2"/>
      <c r="H10" s="1"/>
      <c r="I10" s="1"/>
      <c r="J10" s="1"/>
      <c r="K10" s="1"/>
      <c r="L10" s="1"/>
      <c r="M10" s="1"/>
      <c r="N10" s="1"/>
      <c r="O10" s="1"/>
      <c r="P10" s="1"/>
      <c r="Q10" s="1"/>
    </row>
    <row r="11" spans="1:17" x14ac:dyDescent="0.25">
      <c r="A11" s="232" t="s">
        <v>162</v>
      </c>
      <c r="B11" s="1"/>
      <c r="C11" s="1"/>
      <c r="D11" s="1"/>
      <c r="E11" s="1"/>
      <c r="F11" s="1"/>
      <c r="G11" s="2"/>
      <c r="H11" s="1"/>
      <c r="I11" s="1"/>
      <c r="J11" s="1"/>
      <c r="K11" s="1"/>
      <c r="L11" s="1"/>
      <c r="M11" s="1"/>
      <c r="N11" s="1"/>
      <c r="O11" s="1"/>
      <c r="P11" s="1"/>
      <c r="Q11" s="1"/>
    </row>
    <row r="12" spans="1:17" x14ac:dyDescent="0.25">
      <c r="A12" s="241" t="s">
        <v>163</v>
      </c>
      <c r="B12" s="1"/>
      <c r="C12" s="1"/>
      <c r="D12" s="1"/>
      <c r="E12" s="1"/>
      <c r="F12" s="1"/>
      <c r="G12" s="2"/>
      <c r="H12" s="1"/>
      <c r="I12" s="1"/>
      <c r="J12" s="1"/>
      <c r="K12" s="1"/>
      <c r="L12" s="1"/>
      <c r="M12" s="1"/>
      <c r="N12" s="1"/>
      <c r="O12" s="1"/>
      <c r="P12" s="1"/>
      <c r="Q12" s="1"/>
    </row>
    <row r="13" spans="1:17" x14ac:dyDescent="0.25">
      <c r="A13" s="241" t="s">
        <v>164</v>
      </c>
      <c r="B13" s="1"/>
      <c r="C13" s="1"/>
      <c r="D13" s="1"/>
      <c r="E13" s="1"/>
      <c r="F13" s="1"/>
      <c r="G13" s="2"/>
      <c r="H13" s="1"/>
      <c r="I13" s="1"/>
      <c r="J13" s="1"/>
      <c r="K13" s="1"/>
      <c r="L13" s="1"/>
      <c r="M13" s="1"/>
      <c r="N13" s="1"/>
      <c r="O13" s="1"/>
      <c r="P13" s="1"/>
      <c r="Q13" s="1"/>
    </row>
    <row r="14" spans="1:17" x14ac:dyDescent="0.25">
      <c r="A14" s="242" t="s">
        <v>165</v>
      </c>
      <c r="G14" s="2"/>
    </row>
    <row r="15" spans="1:17" x14ac:dyDescent="0.25">
      <c r="A15" s="241" t="s">
        <v>166</v>
      </c>
      <c r="G15" s="2"/>
    </row>
    <row r="16" spans="1:17" x14ac:dyDescent="0.25">
      <c r="G16" s="2"/>
    </row>
    <row r="17" spans="7:7" x14ac:dyDescent="0.25">
      <c r="G17" s="2"/>
    </row>
    <row r="18" spans="7:7" x14ac:dyDescent="0.25">
      <c r="G18" s="2"/>
    </row>
    <row r="19" spans="7:7" x14ac:dyDescent="0.25">
      <c r="G19" s="2"/>
    </row>
    <row r="20" spans="7:7" x14ac:dyDescent="0.25">
      <c r="G20" s="2"/>
    </row>
    <row r="21" spans="7:7" x14ac:dyDescent="0.25">
      <c r="G21" s="2"/>
    </row>
    <row r="22" spans="7:7" x14ac:dyDescent="0.25">
      <c r="G22" s="2"/>
    </row>
    <row r="23" spans="7:7" x14ac:dyDescent="0.25">
      <c r="G23" s="2"/>
    </row>
    <row r="24" spans="7:7" x14ac:dyDescent="0.25">
      <c r="G24" s="2"/>
    </row>
    <row r="25" spans="7:7" x14ac:dyDescent="0.25">
      <c r="G25" s="2"/>
    </row>
  </sheetData>
  <mergeCells count="2">
    <mergeCell ref="C1:D1"/>
    <mergeCell ref="E1:F1"/>
  </mergeCells>
  <hyperlinks>
    <hyperlink ref="A14" r:id="rId1" display="“T9” updates this method to calculate floors using total raw count sums to arrive at CMA thresholds. This method matches that used by Statistics Canada. " xr:uid="{F26D57D0-ACF5-45AE-94ED-8A3A7B9688DB}"/>
    <hyperlink ref="A8" r:id="rId2" xr:uid="{9721320F-0809-41FB-9648-A32B2B514F28}"/>
  </hyperlink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8"/>
  <sheetViews>
    <sheetView tabSelected="1" zoomScale="90" zoomScaleNormal="90" workbookViewId="0">
      <selection activeCell="M7" sqref="M7"/>
    </sheetView>
  </sheetViews>
  <sheetFormatPr defaultRowHeight="15" x14ac:dyDescent="0.25"/>
  <cols>
    <col min="1" max="1" width="13.5703125" bestFit="1" customWidth="1"/>
    <col min="2" max="8" width="10.7109375" customWidth="1"/>
  </cols>
  <sheetData>
    <row r="1" spans="1:10" ht="54" customHeight="1" x14ac:dyDescent="0.25">
      <c r="A1" s="221" t="s">
        <v>167</v>
      </c>
      <c r="B1" s="222"/>
      <c r="C1" s="222"/>
      <c r="D1" s="222"/>
      <c r="E1" s="222"/>
      <c r="F1" s="222"/>
      <c r="G1" s="222"/>
      <c r="H1" s="223"/>
      <c r="I1" s="111"/>
    </row>
    <row r="2" spans="1:10" x14ac:dyDescent="0.25">
      <c r="A2" s="224"/>
      <c r="B2" s="225"/>
      <c r="C2" s="225"/>
      <c r="D2" s="225"/>
      <c r="E2" s="225"/>
      <c r="F2" s="225"/>
      <c r="G2" s="225"/>
      <c r="H2" s="226"/>
      <c r="I2" s="111"/>
    </row>
    <row r="3" spans="1:10" x14ac:dyDescent="0.25">
      <c r="A3" s="227"/>
      <c r="B3" s="228"/>
      <c r="C3" s="228"/>
      <c r="D3" s="228"/>
      <c r="E3" s="228"/>
      <c r="F3" s="228"/>
      <c r="G3" s="228"/>
      <c r="H3" s="229"/>
      <c r="I3" s="111"/>
    </row>
    <row r="4" spans="1:10" ht="15.75" thickBot="1" x14ac:dyDescent="0.3">
      <c r="A4" s="111"/>
      <c r="B4" s="111"/>
      <c r="C4" s="111"/>
      <c r="D4" s="111"/>
      <c r="E4" s="111"/>
      <c r="F4" s="111"/>
      <c r="G4" s="111"/>
      <c r="H4" s="111"/>
      <c r="I4" s="111"/>
    </row>
    <row r="5" spans="1:10" s="111" customFormat="1" ht="67.5" customHeight="1" thickBot="1" x14ac:dyDescent="0.3">
      <c r="B5" s="219" t="s">
        <v>116</v>
      </c>
      <c r="C5" s="220"/>
      <c r="D5" s="230" t="s">
        <v>103</v>
      </c>
      <c r="E5" s="231"/>
      <c r="F5" s="122"/>
      <c r="G5" s="122"/>
      <c r="H5" s="122"/>
    </row>
    <row r="6" spans="1:10" ht="51.75" thickBot="1" x14ac:dyDescent="0.3">
      <c r="A6" s="192" t="s">
        <v>104</v>
      </c>
      <c r="B6" s="123" t="s">
        <v>59</v>
      </c>
      <c r="C6" s="124" t="s">
        <v>60</v>
      </c>
      <c r="D6" s="123" t="s">
        <v>61</v>
      </c>
      <c r="E6" s="124" t="s">
        <v>62</v>
      </c>
      <c r="F6" s="123" t="s">
        <v>63</v>
      </c>
      <c r="G6" s="124" t="s">
        <v>64</v>
      </c>
      <c r="H6" s="125" t="s">
        <v>65</v>
      </c>
      <c r="I6" s="126"/>
    </row>
    <row r="7" spans="1:10" x14ac:dyDescent="0.25">
      <c r="A7" s="127" t="s">
        <v>4</v>
      </c>
      <c r="B7" s="128">
        <v>0</v>
      </c>
      <c r="C7" s="129"/>
      <c r="D7" s="128">
        <v>0</v>
      </c>
      <c r="E7" s="130"/>
      <c r="F7" s="131"/>
      <c r="G7" s="130"/>
      <c r="H7" s="132"/>
      <c r="I7" s="175"/>
    </row>
    <row r="8" spans="1:10" x14ac:dyDescent="0.25">
      <c r="A8" s="133" t="s">
        <v>5</v>
      </c>
      <c r="B8" s="134">
        <v>0</v>
      </c>
      <c r="C8" s="135"/>
      <c r="D8" s="134">
        <v>0</v>
      </c>
      <c r="E8" s="136"/>
      <c r="F8" s="137"/>
      <c r="G8" s="136"/>
      <c r="H8" s="138"/>
      <c r="I8" s="175"/>
    </row>
    <row r="9" spans="1:10" x14ac:dyDescent="0.25">
      <c r="A9" s="139" t="s">
        <v>6</v>
      </c>
      <c r="B9" s="140">
        <v>133563</v>
      </c>
      <c r="C9" s="141">
        <f>B9/B12</f>
        <v>0.83991321846308642</v>
      </c>
      <c r="D9" s="140">
        <v>150249</v>
      </c>
      <c r="E9" s="142">
        <f>D9/D12</f>
        <v>0.83232143054986207</v>
      </c>
      <c r="F9" s="143">
        <f>D9-B9</f>
        <v>16686</v>
      </c>
      <c r="G9" s="142">
        <f>F9/B9</f>
        <v>0.12492980840502235</v>
      </c>
      <c r="H9" s="144">
        <f>F9/F12</f>
        <v>0.7761652246720625</v>
      </c>
      <c r="I9" s="175"/>
      <c r="J9" s="184"/>
    </row>
    <row r="10" spans="1:10" x14ac:dyDescent="0.25">
      <c r="A10" s="145" t="s">
        <v>2</v>
      </c>
      <c r="B10" s="146">
        <v>25457</v>
      </c>
      <c r="C10" s="147">
        <f>B10/B12</f>
        <v>0.16008678153691361</v>
      </c>
      <c r="D10" s="146">
        <v>30269</v>
      </c>
      <c r="E10" s="148">
        <f>D10/D12</f>
        <v>0.16767856945013793</v>
      </c>
      <c r="F10" s="149">
        <f>D10-B10</f>
        <v>4812</v>
      </c>
      <c r="G10" s="148">
        <f>F10/B10</f>
        <v>0.18902462976784382</v>
      </c>
      <c r="H10" s="150">
        <f>F10/F12</f>
        <v>0.2238347753279375</v>
      </c>
      <c r="I10" s="175"/>
      <c r="J10" s="184"/>
    </row>
    <row r="11" spans="1:10" ht="15.75" thickBot="1" x14ac:dyDescent="0.3">
      <c r="A11" s="193" t="s">
        <v>117</v>
      </c>
      <c r="B11" s="194"/>
      <c r="C11" s="195"/>
      <c r="D11" s="194"/>
      <c r="E11" s="196"/>
      <c r="F11" s="197"/>
      <c r="G11" s="196"/>
      <c r="H11" s="198"/>
      <c r="I11" s="121"/>
    </row>
    <row r="12" spans="1:10" s="111" customFormat="1" ht="15.75" thickBot="1" x14ac:dyDescent="0.3">
      <c r="A12" s="151" t="s">
        <v>7</v>
      </c>
      <c r="B12" s="152">
        <f>SUM(B7:B11)</f>
        <v>159020</v>
      </c>
      <c r="C12" s="153"/>
      <c r="D12" s="152">
        <f>SUM(D7:D11)</f>
        <v>180518</v>
      </c>
      <c r="E12" s="154"/>
      <c r="F12" s="155">
        <f>SUM(F7:F11)</f>
        <v>21498</v>
      </c>
      <c r="G12" s="156">
        <f>F12/B12</f>
        <v>0.13519054207017986</v>
      </c>
      <c r="H12" s="157"/>
    </row>
    <row r="13" spans="1:10" ht="15.75" thickBot="1" x14ac:dyDescent="0.3">
      <c r="A13" s="185"/>
      <c r="B13" s="186"/>
      <c r="C13" s="187"/>
      <c r="D13" s="186"/>
      <c r="E13" s="188"/>
      <c r="F13" s="189"/>
      <c r="G13" s="190"/>
      <c r="H13" s="191"/>
      <c r="I13" s="111"/>
    </row>
    <row r="14" spans="1:10" ht="51.75" thickBot="1" x14ac:dyDescent="0.3">
      <c r="A14" s="192" t="s">
        <v>104</v>
      </c>
      <c r="B14" s="123" t="s">
        <v>66</v>
      </c>
      <c r="C14" s="124" t="s">
        <v>67</v>
      </c>
      <c r="D14" s="123" t="s">
        <v>68</v>
      </c>
      <c r="E14" s="124" t="s">
        <v>69</v>
      </c>
      <c r="F14" s="123" t="s">
        <v>70</v>
      </c>
      <c r="G14" s="124" t="s">
        <v>71</v>
      </c>
      <c r="H14" s="125" t="s">
        <v>72</v>
      </c>
      <c r="I14" s="175"/>
    </row>
    <row r="15" spans="1:10" x14ac:dyDescent="0.25">
      <c r="A15" s="127" t="s">
        <v>4</v>
      </c>
      <c r="B15" s="128">
        <v>0</v>
      </c>
      <c r="C15" s="129"/>
      <c r="D15" s="128">
        <v>0</v>
      </c>
      <c r="E15" s="130"/>
      <c r="F15" s="131"/>
      <c r="G15" s="130"/>
      <c r="H15" s="132"/>
      <c r="I15" s="175"/>
    </row>
    <row r="16" spans="1:10" ht="14.25" customHeight="1" x14ac:dyDescent="0.25">
      <c r="A16" s="133" t="s">
        <v>5</v>
      </c>
      <c r="B16" s="134">
        <v>0</v>
      </c>
      <c r="C16" s="135"/>
      <c r="D16" s="134">
        <v>0</v>
      </c>
      <c r="E16" s="136"/>
      <c r="F16" s="137"/>
      <c r="G16" s="136"/>
      <c r="H16" s="138"/>
      <c r="I16" s="175"/>
    </row>
    <row r="17" spans="1:9" x14ac:dyDescent="0.25">
      <c r="A17" s="139" t="s">
        <v>6</v>
      </c>
      <c r="B17" s="140">
        <v>49568</v>
      </c>
      <c r="C17" s="141">
        <f>B17/B20</f>
        <v>0.85316442623797306</v>
      </c>
      <c r="D17" s="140">
        <v>56025</v>
      </c>
      <c r="E17" s="142">
        <f>D17/D20</f>
        <v>0.84928828050388827</v>
      </c>
      <c r="F17" s="143">
        <f>D17-B17</f>
        <v>6457</v>
      </c>
      <c r="G17" s="142">
        <f>F17/B17</f>
        <v>0.13026549386701097</v>
      </c>
      <c r="H17" s="144">
        <f>F17/F20</f>
        <v>0.82066598881545505</v>
      </c>
      <c r="I17" s="175"/>
    </row>
    <row r="18" spans="1:9" x14ac:dyDescent="0.25">
      <c r="A18" s="145" t="s">
        <v>2</v>
      </c>
      <c r="B18" s="146">
        <v>8531</v>
      </c>
      <c r="C18" s="147">
        <f>B18/B20</f>
        <v>0.14683557376202688</v>
      </c>
      <c r="D18" s="146">
        <v>9942</v>
      </c>
      <c r="E18" s="148">
        <f>D18/D20</f>
        <v>0.1507117194961117</v>
      </c>
      <c r="F18" s="149">
        <f>D18-B18</f>
        <v>1411</v>
      </c>
      <c r="G18" s="148">
        <f>F18/B18</f>
        <v>0.16539678818426914</v>
      </c>
      <c r="H18" s="150">
        <f>F18/F20</f>
        <v>0.17933401118454501</v>
      </c>
      <c r="I18" s="121"/>
    </row>
    <row r="19" spans="1:9" s="111" customFormat="1" ht="15.75" thickBot="1" x14ac:dyDescent="0.3">
      <c r="A19" s="193" t="s">
        <v>117</v>
      </c>
      <c r="B19" s="194"/>
      <c r="C19" s="195"/>
      <c r="D19" s="194"/>
      <c r="E19" s="196"/>
      <c r="F19" s="197"/>
      <c r="G19" s="196"/>
      <c r="H19" s="198"/>
    </row>
    <row r="20" spans="1:9" ht="15.75" thickBot="1" x14ac:dyDescent="0.3">
      <c r="A20" s="151" t="s">
        <v>7</v>
      </c>
      <c r="B20" s="152">
        <f>SUM(B15:B19)</f>
        <v>58099</v>
      </c>
      <c r="C20" s="153"/>
      <c r="D20" s="152">
        <f>SUM(D15:D19)</f>
        <v>65967</v>
      </c>
      <c r="E20" s="154"/>
      <c r="F20" s="155">
        <f>SUM(F15:F19)</f>
        <v>7868</v>
      </c>
      <c r="G20" s="156">
        <f>F20/B20</f>
        <v>0.13542401762508821</v>
      </c>
      <c r="H20" s="157"/>
      <c r="I20" s="111"/>
    </row>
    <row r="21" spans="1:9" ht="15.75" thickBot="1" x14ac:dyDescent="0.3">
      <c r="A21" s="185"/>
      <c r="B21" s="186"/>
      <c r="C21" s="187"/>
      <c r="D21" s="186"/>
      <c r="E21" s="188"/>
      <c r="F21" s="189"/>
      <c r="G21" s="190"/>
      <c r="H21" s="191"/>
      <c r="I21" s="111"/>
    </row>
    <row r="22" spans="1:9" ht="64.5" thickBot="1" x14ac:dyDescent="0.3">
      <c r="A22" s="192" t="s">
        <v>104</v>
      </c>
      <c r="B22" s="123" t="s">
        <v>73</v>
      </c>
      <c r="C22" s="124" t="s">
        <v>74</v>
      </c>
      <c r="D22" s="123" t="s">
        <v>75</v>
      </c>
      <c r="E22" s="124" t="s">
        <v>76</v>
      </c>
      <c r="F22" s="123" t="s">
        <v>77</v>
      </c>
      <c r="G22" s="124" t="s">
        <v>78</v>
      </c>
      <c r="H22" s="125" t="s">
        <v>79</v>
      </c>
      <c r="I22" s="111"/>
    </row>
    <row r="23" spans="1:9" x14ac:dyDescent="0.25">
      <c r="A23" s="127" t="s">
        <v>4</v>
      </c>
      <c r="B23" s="128">
        <v>0</v>
      </c>
      <c r="C23" s="129"/>
      <c r="D23" s="128">
        <v>0</v>
      </c>
      <c r="E23" s="130"/>
      <c r="F23" s="131"/>
      <c r="G23" s="130"/>
      <c r="H23" s="132"/>
      <c r="I23" s="175"/>
    </row>
    <row r="24" spans="1:9" x14ac:dyDescent="0.25">
      <c r="A24" s="133" t="s">
        <v>5</v>
      </c>
      <c r="B24" s="134">
        <v>0</v>
      </c>
      <c r="C24" s="135"/>
      <c r="D24" s="134">
        <v>0</v>
      </c>
      <c r="E24" s="136"/>
      <c r="F24" s="137"/>
      <c r="G24" s="136"/>
      <c r="H24" s="138"/>
      <c r="I24" s="175"/>
    </row>
    <row r="25" spans="1:9" x14ac:dyDescent="0.25">
      <c r="A25" s="139" t="s">
        <v>6</v>
      </c>
      <c r="B25" s="140">
        <v>47775</v>
      </c>
      <c r="C25" s="141">
        <f>B25/B28</f>
        <v>0.85338406301913083</v>
      </c>
      <c r="D25" s="140">
        <v>53283</v>
      </c>
      <c r="E25" s="142">
        <f>D25/D28</f>
        <v>0.8507448388178378</v>
      </c>
      <c r="F25" s="143">
        <f>D25-B25</f>
        <v>5508</v>
      </c>
      <c r="G25" s="142">
        <f>F25/B25</f>
        <v>0.11529042386185244</v>
      </c>
      <c r="H25" s="144">
        <f>F25/F28</f>
        <v>0.82851985559566788</v>
      </c>
      <c r="I25" s="121"/>
    </row>
    <row r="26" spans="1:9" x14ac:dyDescent="0.25">
      <c r="A26" s="145" t="s">
        <v>2</v>
      </c>
      <c r="B26" s="146">
        <v>8208</v>
      </c>
      <c r="C26" s="147">
        <f>B26/B28</f>
        <v>0.14661593698086919</v>
      </c>
      <c r="D26" s="146">
        <v>9348</v>
      </c>
      <c r="E26" s="148">
        <f>D26/D28</f>
        <v>0.1492551611821622</v>
      </c>
      <c r="F26" s="149">
        <f>D26-B26</f>
        <v>1140</v>
      </c>
      <c r="G26" s="148">
        <f>F26/B26</f>
        <v>0.1388888888888889</v>
      </c>
      <c r="H26" s="150">
        <f>F26/F28</f>
        <v>0.17148014440433212</v>
      </c>
    </row>
    <row r="27" spans="1:9" ht="15.75" thickBot="1" x14ac:dyDescent="0.3">
      <c r="A27" s="193" t="s">
        <v>117</v>
      </c>
      <c r="B27" s="194"/>
      <c r="C27" s="195"/>
      <c r="D27" s="194"/>
      <c r="E27" s="196"/>
      <c r="F27" s="197"/>
      <c r="G27" s="196"/>
      <c r="H27" s="198"/>
    </row>
    <row r="28" spans="1:9" ht="17.25" customHeight="1" thickBot="1" x14ac:dyDescent="0.3">
      <c r="A28" s="151" t="s">
        <v>7</v>
      </c>
      <c r="B28" s="152">
        <f>SUM(B23:B27)</f>
        <v>55983</v>
      </c>
      <c r="C28" s="153"/>
      <c r="D28" s="152">
        <f>SUM(D23:D27)</f>
        <v>62631</v>
      </c>
      <c r="E28" s="154"/>
      <c r="F28" s="155">
        <f>SUM(F23:F27)</f>
        <v>6648</v>
      </c>
      <c r="G28" s="156">
        <f>F28/B28</f>
        <v>0.11875033492310165</v>
      </c>
      <c r="H28" s="157"/>
    </row>
  </sheetData>
  <mergeCells count="3">
    <mergeCell ref="B5:C5"/>
    <mergeCell ref="A1:H3"/>
    <mergeCell ref="D5:E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vt:lpstr>
      <vt:lpstr>2006 Original</vt:lpstr>
      <vt:lpstr>2016 Original</vt:lpstr>
      <vt:lpstr>2016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Lyra Hindrichs;Edited by Chris Willms</dc:creator>
  <cp:lastModifiedBy>User</cp:lastModifiedBy>
  <cp:lastPrinted>2018-07-13T19:36:42Z</cp:lastPrinted>
  <dcterms:created xsi:type="dcterms:W3CDTF">2018-05-09T18:33:31Z</dcterms:created>
  <dcterms:modified xsi:type="dcterms:W3CDTF">2018-08-02T02:12:15Z</dcterms:modified>
</cp:coreProperties>
</file>