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0A1E01FD-9ECF-437B-ACB1-BF97AE2086C9}"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CTDataMaker'!$A$1:$AQ$2</definedName>
    <definedName name="_xlnm.Print_Area" localSheetId="5">Summary!#REF!</definedName>
  </definedNames>
  <calcPr calcId="179021"/>
</workbook>
</file>

<file path=xl/calcChain.xml><?xml version="1.0" encoding="utf-8"?>
<calcChain xmlns="http://schemas.openxmlformats.org/spreadsheetml/2006/main">
  <c r="D24" i="3" l="1"/>
  <c r="B24" i="3"/>
  <c r="D16" i="3"/>
  <c r="B16" i="3"/>
  <c r="D8" i="3"/>
  <c r="B8" i="3"/>
  <c r="E14" i="3" l="1"/>
  <c r="F11" i="3"/>
  <c r="F6" i="3"/>
  <c r="C6" i="3"/>
  <c r="F4" i="3"/>
  <c r="E5" i="3"/>
  <c r="F3" i="3"/>
  <c r="F22" i="3" l="1"/>
  <c r="G22" i="3" s="1"/>
  <c r="E21" i="3"/>
  <c r="F21" i="3"/>
  <c r="G21" i="3" s="1"/>
  <c r="F20" i="3"/>
  <c r="G20" i="3" s="1"/>
  <c r="C22" i="3"/>
  <c r="F19" i="3"/>
  <c r="F14" i="3"/>
  <c r="G14" i="3" s="1"/>
  <c r="F13" i="3"/>
  <c r="G13" i="3" s="1"/>
  <c r="F12" i="3"/>
  <c r="G12" i="3" s="1"/>
  <c r="E11" i="3"/>
  <c r="F5" i="3"/>
  <c r="G5" i="3" s="1"/>
  <c r="C3" i="3"/>
  <c r="C4" i="3"/>
  <c r="C5" i="3"/>
  <c r="G11" i="3"/>
  <c r="E13" i="3"/>
  <c r="E12" i="3"/>
  <c r="E4" i="3"/>
  <c r="G4" i="3"/>
  <c r="E6" i="3"/>
  <c r="E3" i="3"/>
  <c r="G6" i="3"/>
  <c r="G3" i="3"/>
  <c r="F24" i="3" l="1"/>
  <c r="G24" i="3" s="1"/>
  <c r="F16" i="3"/>
  <c r="G16" i="3" s="1"/>
  <c r="F8" i="3"/>
  <c r="E19" i="3"/>
  <c r="E22" i="3"/>
  <c r="E20" i="3"/>
  <c r="C19" i="3"/>
  <c r="C20" i="3"/>
  <c r="C21" i="3"/>
  <c r="G19" i="3"/>
  <c r="C14" i="3"/>
  <c r="C13" i="3"/>
  <c r="C12" i="3"/>
  <c r="C11" i="3"/>
  <c r="H6" i="3"/>
  <c r="H5" i="3"/>
  <c r="H3" i="3"/>
  <c r="G8" i="3" l="1"/>
  <c r="H4" i="3"/>
  <c r="H21" i="3"/>
  <c r="H20" i="3"/>
  <c r="H22" i="3"/>
  <c r="H19" i="3"/>
  <c r="H11" i="3"/>
  <c r="H12" i="3"/>
  <c r="H14" i="3"/>
  <c r="H13" i="3"/>
  <c r="V16" i="1"/>
  <c r="V15" i="1"/>
  <c r="V6" i="1"/>
  <c r="V7" i="1"/>
  <c r="V8" i="1"/>
  <c r="V5" i="1"/>
  <c r="V36" i="1"/>
  <c r="V37" i="1"/>
  <c r="V38" i="1"/>
  <c r="V35" i="1"/>
  <c r="M36" i="1"/>
  <c r="M37" i="1"/>
  <c r="M38" i="1"/>
  <c r="M35" i="1"/>
  <c r="V30" i="1"/>
  <c r="V31" i="1"/>
  <c r="V29" i="1"/>
  <c r="M30" i="1"/>
  <c r="M31" i="1"/>
  <c r="M29" i="1"/>
  <c r="V26" i="1" l="1"/>
  <c r="V25" i="1"/>
  <c r="R26" i="1"/>
  <c r="R25" i="1"/>
  <c r="M26" i="1"/>
  <c r="M25" i="1"/>
  <c r="M16" i="1"/>
  <c r="M15" i="1"/>
  <c r="F6" i="2" l="1"/>
  <c r="E6" i="2"/>
  <c r="D5" i="2"/>
  <c r="C5" i="2"/>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W3" i="1"/>
  <c r="X3" i="1" s="1"/>
  <c r="W4" i="1"/>
  <c r="X4" i="1" s="1"/>
  <c r="W9" i="1"/>
  <c r="X9" i="1" s="1"/>
  <c r="W10" i="1"/>
  <c r="X10" i="1" s="1"/>
  <c r="W11" i="1"/>
  <c r="X11" i="1" s="1"/>
  <c r="W12" i="1"/>
  <c r="X12" i="1" s="1"/>
  <c r="W13" i="1"/>
  <c r="X13" i="1" s="1"/>
  <c r="W14" i="1"/>
  <c r="X14" i="1" s="1"/>
  <c r="W17" i="1"/>
  <c r="X17" i="1" s="1"/>
  <c r="W18" i="1"/>
  <c r="X18" i="1" s="1"/>
  <c r="W19" i="1"/>
  <c r="X19" i="1" s="1"/>
  <c r="W20" i="1"/>
  <c r="X20" i="1" s="1"/>
  <c r="W21" i="1"/>
  <c r="X21" i="1" s="1"/>
  <c r="W22" i="1"/>
  <c r="X22" i="1" s="1"/>
  <c r="W23" i="1"/>
  <c r="X23" i="1" s="1"/>
  <c r="W24" i="1"/>
  <c r="X24" i="1" s="1"/>
  <c r="W25" i="1"/>
  <c r="X25" i="1" s="1"/>
  <c r="W27" i="1"/>
  <c r="X27" i="1" s="1"/>
  <c r="W28" i="1"/>
  <c r="X28" i="1" s="1"/>
  <c r="W32" i="1"/>
  <c r="X32" i="1" s="1"/>
  <c r="W33" i="1"/>
  <c r="X33" i="1" s="1"/>
  <c r="W34" i="1"/>
  <c r="X34" i="1" s="1"/>
  <c r="W39" i="1"/>
  <c r="X39" i="1" s="1"/>
  <c r="W40" i="1"/>
  <c r="X40" i="1" s="1"/>
  <c r="W41" i="1"/>
  <c r="X41" i="1" s="1"/>
  <c r="W42" i="1"/>
  <c r="X42" i="1" s="1"/>
  <c r="W43" i="1"/>
  <c r="X43" i="1" s="1"/>
  <c r="W44" i="1"/>
  <c r="X44" i="1" s="1"/>
  <c r="S3" i="1"/>
  <c r="T3" i="1" s="1"/>
  <c r="S4" i="1"/>
  <c r="T4" i="1" s="1"/>
  <c r="S9" i="1"/>
  <c r="T9" i="1" s="1"/>
  <c r="S10" i="1"/>
  <c r="T10" i="1" s="1"/>
  <c r="S11" i="1"/>
  <c r="T11" i="1" s="1"/>
  <c r="S12" i="1"/>
  <c r="T12" i="1" s="1"/>
  <c r="S13" i="1"/>
  <c r="T13" i="1" s="1"/>
  <c r="S14" i="1"/>
  <c r="T14" i="1" s="1"/>
  <c r="S17" i="1"/>
  <c r="T17" i="1" s="1"/>
  <c r="S18" i="1"/>
  <c r="T18" i="1" s="1"/>
  <c r="S19" i="1"/>
  <c r="T19" i="1" s="1"/>
  <c r="S20" i="1"/>
  <c r="T20" i="1" s="1"/>
  <c r="S21" i="1"/>
  <c r="T21" i="1" s="1"/>
  <c r="S22" i="1"/>
  <c r="T22" i="1" s="1"/>
  <c r="S23" i="1"/>
  <c r="T23" i="1" s="1"/>
  <c r="S24" i="1"/>
  <c r="T24" i="1" s="1"/>
  <c r="S25" i="1"/>
  <c r="T25" i="1" s="1"/>
  <c r="S27" i="1"/>
  <c r="T27" i="1" s="1"/>
  <c r="S28" i="1"/>
  <c r="T28" i="1" s="1"/>
  <c r="S32" i="1"/>
  <c r="T32" i="1" s="1"/>
  <c r="S33" i="1"/>
  <c r="T33" i="1" s="1"/>
  <c r="S34" i="1"/>
  <c r="T34" i="1" s="1"/>
  <c r="S39" i="1"/>
  <c r="T39" i="1" s="1"/>
  <c r="S40" i="1"/>
  <c r="T40" i="1" s="1"/>
  <c r="S41" i="1"/>
  <c r="T41" i="1" s="1"/>
  <c r="S42" i="1"/>
  <c r="T42" i="1" s="1"/>
  <c r="S43" i="1"/>
  <c r="T43" i="1" s="1"/>
  <c r="S44" i="1"/>
  <c r="T44" i="1" s="1"/>
  <c r="N3" i="1"/>
  <c r="O3" i="1" s="1"/>
  <c r="N4" i="1"/>
  <c r="O4" i="1" s="1"/>
  <c r="N9" i="1"/>
  <c r="O9" i="1" s="1"/>
  <c r="N10" i="1"/>
  <c r="O10" i="1" s="1"/>
  <c r="N11" i="1"/>
  <c r="O11" i="1" s="1"/>
  <c r="N12" i="1"/>
  <c r="O12" i="1" s="1"/>
  <c r="N13" i="1"/>
  <c r="O13" i="1" s="1"/>
  <c r="N14" i="1"/>
  <c r="O14" i="1" s="1"/>
  <c r="N17" i="1"/>
  <c r="O17" i="1" s="1"/>
  <c r="N18" i="1"/>
  <c r="O18" i="1" s="1"/>
  <c r="N19" i="1"/>
  <c r="O19" i="1" s="1"/>
  <c r="N20" i="1"/>
  <c r="O20" i="1" s="1"/>
  <c r="N21" i="1"/>
  <c r="O21" i="1" s="1"/>
  <c r="N22" i="1"/>
  <c r="O22" i="1" s="1"/>
  <c r="N23" i="1"/>
  <c r="O23" i="1" s="1"/>
  <c r="N24" i="1"/>
  <c r="O24" i="1" s="1"/>
  <c r="N25" i="1"/>
  <c r="O25" i="1" s="1"/>
  <c r="N27" i="1"/>
  <c r="O27" i="1" s="1"/>
  <c r="N28" i="1"/>
  <c r="O28" i="1" s="1"/>
  <c r="N32" i="1"/>
  <c r="O32" i="1" s="1"/>
  <c r="N33" i="1"/>
  <c r="O33" i="1" s="1"/>
  <c r="N34" i="1"/>
  <c r="O34" i="1" s="1"/>
  <c r="N39" i="1"/>
  <c r="O39" i="1" s="1"/>
  <c r="N40" i="1"/>
  <c r="O40" i="1" s="1"/>
  <c r="N41" i="1"/>
  <c r="O41" i="1" s="1"/>
  <c r="N42" i="1"/>
  <c r="O42" i="1" s="1"/>
  <c r="N43" i="1"/>
  <c r="O43" i="1" s="1"/>
  <c r="N44" i="1"/>
  <c r="O44" i="1" s="1"/>
  <c r="W8" i="1"/>
  <c r="X8" i="1" s="1"/>
  <c r="W6" i="1"/>
  <c r="X6" i="1" s="1"/>
  <c r="W5" i="1"/>
  <c r="X5" i="1" s="1"/>
  <c r="W15" i="1"/>
  <c r="X15" i="1" s="1"/>
  <c r="W16" i="1"/>
  <c r="X16" i="1" s="1"/>
  <c r="W26" i="1"/>
  <c r="X26" i="1" s="1"/>
  <c r="W29" i="1"/>
  <c r="X29" i="1" s="1"/>
  <c r="W30" i="1"/>
  <c r="X30" i="1" s="1"/>
  <c r="W31" i="1"/>
  <c r="X31" i="1" s="1"/>
  <c r="W35" i="1"/>
  <c r="X35" i="1" s="1"/>
  <c r="W36" i="1"/>
  <c r="X36" i="1" s="1"/>
  <c r="W37" i="1"/>
  <c r="X37" i="1" s="1"/>
  <c r="W38" i="1"/>
  <c r="X38" i="1" s="1"/>
  <c r="W7" i="1"/>
  <c r="X7" i="1" s="1"/>
  <c r="R8" i="1"/>
  <c r="S8" i="1" s="1"/>
  <c r="T8" i="1" s="1"/>
  <c r="R6" i="1"/>
  <c r="S6" i="1" s="1"/>
  <c r="T6" i="1" s="1"/>
  <c r="R5" i="1"/>
  <c r="S5" i="1" s="1"/>
  <c r="T5" i="1" s="1"/>
  <c r="R15" i="1"/>
  <c r="S15" i="1" s="1"/>
  <c r="T15" i="1" s="1"/>
  <c r="R16" i="1"/>
  <c r="S16" i="1" s="1"/>
  <c r="T16" i="1" s="1"/>
  <c r="S26" i="1"/>
  <c r="T26" i="1" s="1"/>
  <c r="R29" i="1"/>
  <c r="S29" i="1" s="1"/>
  <c r="T29" i="1" s="1"/>
  <c r="R30" i="1"/>
  <c r="S30" i="1" s="1"/>
  <c r="T30" i="1" s="1"/>
  <c r="R31" i="1"/>
  <c r="S31" i="1" s="1"/>
  <c r="T31" i="1" s="1"/>
  <c r="R35" i="1"/>
  <c r="S35" i="1" s="1"/>
  <c r="T35" i="1" s="1"/>
  <c r="R36" i="1"/>
  <c r="S36" i="1" s="1"/>
  <c r="T36" i="1" s="1"/>
  <c r="R37" i="1"/>
  <c r="S37" i="1" s="1"/>
  <c r="T37" i="1" s="1"/>
  <c r="R38" i="1"/>
  <c r="S38" i="1" s="1"/>
  <c r="T38" i="1" s="1"/>
  <c r="R7" i="1"/>
  <c r="S7" i="1" s="1"/>
  <c r="T7" i="1" s="1"/>
  <c r="N16" i="1"/>
  <c r="O16" i="1" s="1"/>
  <c r="N26" i="1"/>
  <c r="O26" i="1" s="1"/>
  <c r="N29" i="1"/>
  <c r="O29" i="1" s="1"/>
  <c r="N30" i="1"/>
  <c r="O30" i="1" s="1"/>
  <c r="N31" i="1"/>
  <c r="O31" i="1" s="1"/>
  <c r="N35" i="1"/>
  <c r="O35" i="1" s="1"/>
  <c r="N36" i="1"/>
  <c r="O36" i="1" s="1"/>
  <c r="N37" i="1"/>
  <c r="O37" i="1" s="1"/>
  <c r="N38" i="1"/>
  <c r="O38" i="1" s="1"/>
  <c r="N15" i="1"/>
  <c r="O15" i="1" s="1"/>
  <c r="M6" i="1"/>
  <c r="N6" i="1" s="1"/>
  <c r="O6" i="1" s="1"/>
  <c r="M7" i="1"/>
  <c r="N7" i="1" s="1"/>
  <c r="O7" i="1" s="1"/>
  <c r="M8" i="1"/>
  <c r="N8" i="1" s="1"/>
  <c r="O8" i="1" s="1"/>
  <c r="M5" i="1"/>
  <c r="N5" i="1" s="1"/>
  <c r="O5"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AK2" i="1" l="1"/>
  <c r="AL2" i="1" s="1"/>
  <c r="AM2" i="1" s="1"/>
  <c r="AG2" i="1"/>
  <c r="AH2" i="1" s="1"/>
  <c r="AC2" i="1"/>
  <c r="AD2" i="1" s="1"/>
  <c r="AE2" i="1" s="1"/>
  <c r="W2" i="1"/>
  <c r="X2" i="1" s="1"/>
  <c r="S2" i="1"/>
  <c r="T2" i="1" s="1"/>
  <c r="N2" i="1"/>
  <c r="O2" i="1" s="1"/>
  <c r="J2" i="1"/>
  <c r="Y2" i="1" s="1"/>
</calcChain>
</file>

<file path=xl/sharedStrings.xml><?xml version="1.0" encoding="utf-8"?>
<sst xmlns="http://schemas.openxmlformats.org/spreadsheetml/2006/main" count="455" uniqueCount="213">
  <si>
    <t>Active Transportation</t>
  </si>
  <si>
    <t>Density</t>
  </si>
  <si>
    <t>Exurban</t>
  </si>
  <si>
    <t>2006 Population</t>
  </si>
  <si>
    <t>Active Core</t>
  </si>
  <si>
    <t>Transit Suburb</t>
  </si>
  <si>
    <t>Auto Suburb</t>
  </si>
  <si>
    <t>Total</t>
  </si>
  <si>
    <t>notes</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</si>
  <si>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</si>
  <si>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</si>
  <si>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</si>
  <si>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</si>
  <si>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</si>
  <si>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</si>
  <si>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</si>
  <si>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</si>
  <si>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</si>
  <si>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</si>
  <si>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</si>
  <si>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</si>
  <si>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Population Growth
2006-2016</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</si>
  <si>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</si>
  <si>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</si>
  <si>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</si>
  <si>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</si>
  <si>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</si>
  <si>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</si>
  <si>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</si>
  <si>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</si>
  <si>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</si>
  <si>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</si>
  <si>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</si>
  <si>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</si>
  <si>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</si>
  <si>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</si>
  <si>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</si>
  <si>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</si>
  <si>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</si>
  <si>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</si>
  <si>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</si>
  <si>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</si>
  <si>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</si>
  <si>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</si>
  <si>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355680001.01</t>
  </si>
  <si>
    <t>355680001.02</t>
  </si>
  <si>
    <t>355680001.03</t>
  </si>
  <si>
    <t>355680002.00</t>
  </si>
  <si>
    <t>355680003.00</t>
  </si>
  <si>
    <t>355680004.01</t>
  </si>
  <si>
    <t>355680004.02</t>
  </si>
  <si>
    <t>355680004.03</t>
  </si>
  <si>
    <t>355680004.04</t>
  </si>
  <si>
    <t>355680004.05</t>
  </si>
  <si>
    <t>355680005.00</t>
  </si>
  <si>
    <t>355680006.00</t>
  </si>
  <si>
    <t>355680007.00</t>
  </si>
  <si>
    <t>355680008.00</t>
  </si>
  <si>
    <t>355680009.00</t>
  </si>
  <si>
    <t>355680010.00</t>
  </si>
  <si>
    <t>355680011.01</t>
  </si>
  <si>
    <t>355680011.02</t>
  </si>
  <si>
    <t>355680012.00</t>
  </si>
  <si>
    <t>355680013.00</t>
  </si>
  <si>
    <t>355680014.00</t>
  </si>
  <si>
    <t>355680015.00</t>
  </si>
  <si>
    <t>355680016.00</t>
  </si>
  <si>
    <t>355680100.00</t>
  </si>
  <si>
    <t>355680101.00</t>
  </si>
  <si>
    <t>355680102.00</t>
  </si>
  <si>
    <t>355680103.01</t>
  </si>
  <si>
    <t>355680103.02</t>
  </si>
  <si>
    <t>355680104.00</t>
  </si>
  <si>
    <t>355680200.00</t>
  </si>
  <si>
    <t>355680201.00</t>
  </si>
  <si>
    <t>355680202.00</t>
  </si>
  <si>
    <t>uid</t>
  </si>
  <si>
    <t>2016 pop</t>
  </si>
  <si>
    <t>2011 pop</t>
  </si>
  <si>
    <t>total DU</t>
  </si>
  <si>
    <t>occ DU</t>
  </si>
  <si>
    <t>density</t>
  </si>
  <si>
    <t>area</t>
  </si>
  <si>
    <t>communters</t>
  </si>
  <si>
    <t>drivers</t>
  </si>
  <si>
    <t>passenger</t>
  </si>
  <si>
    <t>public</t>
  </si>
  <si>
    <t>walk</t>
  </si>
  <si>
    <t>bike</t>
  </si>
  <si>
    <t>other</t>
  </si>
  <si>
    <t>split</t>
  </si>
  <si>
    <t>industrial w res. In N</t>
  </si>
  <si>
    <t>Allandale Waterfront</t>
  </si>
  <si>
    <t>Allandale Waterfront GO station</t>
  </si>
  <si>
    <t>Letitia Heights</t>
  </si>
  <si>
    <t>Barrie North</t>
  </si>
  <si>
    <t xml:space="preserve">split, Georgian Collage &amp; Royal Victoria Hospital </t>
  </si>
  <si>
    <t>Little Lake</t>
  </si>
  <si>
    <t>urban fringe</t>
  </si>
  <si>
    <t>Georgian College</t>
  </si>
  <si>
    <t>N of Georgian College</t>
  </si>
  <si>
    <t>East Bayfield</t>
  </si>
  <si>
    <t>Midhurst</t>
  </si>
  <si>
    <t>Saint Pauls</t>
  </si>
  <si>
    <t>Vine</t>
  </si>
  <si>
    <t>Bayshore Estates</t>
  </si>
  <si>
    <t>East Bayfield S</t>
  </si>
  <si>
    <t>industial w res. In N</t>
  </si>
  <si>
    <t>Alcona</t>
  </si>
  <si>
    <t>Lefroy &amp; Belle Ewart &amp; Ballydown Beach &amp; Gilford</t>
  </si>
  <si>
    <t>Queensway</t>
  </si>
  <si>
    <t>Painswick</t>
  </si>
  <si>
    <t>split, new development</t>
  </si>
  <si>
    <t xml:space="preserve"> new development</t>
  </si>
  <si>
    <t>Painswick South</t>
  </si>
  <si>
    <t>Holly</t>
  </si>
  <si>
    <t>Stroud</t>
  </si>
  <si>
    <t>Phelpston &amp; Hillsdale &amp; Elmvale</t>
  </si>
  <si>
    <t>Downtown</t>
  </si>
  <si>
    <t>National Average for CMAs</t>
  </si>
  <si>
    <t>*National Floor must be at least 50% higher than the national average for CMAs for active cores, and must exceed 50% of national average for CMAs for transit suburbs (see Notes 2 &amp; 3 in Gordon &amp; Janzen [2013])</t>
  </si>
  <si>
    <t>split - Georgian Mall</t>
  </si>
  <si>
    <t>Neighbourhood</t>
  </si>
  <si>
    <t>&lt;-- Moving Backward</t>
  </si>
  <si>
    <t>Barrie</t>
  </si>
  <si>
    <t>2016 CTDataMaker using new 2016 Classifications</t>
  </si>
  <si>
    <t>Unclassified</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</si>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</sst>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name val="Calibri"/>
      <family val="2"/>
    </font>
    <font>
      <sz val="10"/>
      <color rgb="FF006100"/>
      <name val="Calibri"/>
      <family val="2"/>
      <scheme val="minor"/>
    </font>
    <font>
      <sz val="8"/>
      <color theme="1"/>
      <name val="Calibri"/>
      <family val="2"/>
      <scheme val="minor"/>
    </font>
    <font>
      <b/>
      <sz val="12"/>
      <color theme="0"/>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303">
    <xf numFmtId="0" fontId="0" fillId="0" borderId="0" xfId="0"/>
    <xf numFmtId="0" fontId="16" fillId="0" borderId="0" xfId="0" applyFont="1"/>
    <xf numFmtId="0" fontId="0" fillId="0" borderId="0" xfId="0" applyFill="1"/>
    <xf numFmtId="0" fontId="0" fillId="0" borderId="0" xfId="0" applyAlignment="1">
      <alignment wrapText="1"/>
    </xf>
    <xf numFmtId="0" fontId="16" fillId="0" borderId="0" xfId="0" applyFont="1" applyFill="1" applyBorder="1" applyAlignment="1">
      <alignment horizontal="center"/>
    </xf>
    <xf numFmtId="0" fontId="20" fillId="0" borderId="14" xfId="0" applyFont="1" applyFill="1" applyBorder="1"/>
    <xf numFmtId="2" fontId="20" fillId="0" borderId="0" xfId="0" applyNumberFormat="1" applyFont="1" applyFill="1" applyBorder="1" applyAlignment="1">
      <alignment horizontal="center"/>
    </xf>
    <xf numFmtId="1" fontId="20" fillId="0" borderId="0" xfId="0" applyNumberFormat="1" applyFont="1" applyFill="1" applyBorder="1" applyAlignment="1">
      <alignment horizontal="center"/>
    </xf>
    <xf numFmtId="4" fontId="20" fillId="0" borderId="36" xfId="0" applyNumberFormat="1" applyFont="1" applyFill="1" applyBorder="1" applyAlignment="1">
      <alignment horizontal="center"/>
    </xf>
    <xf numFmtId="3" fontId="21" fillId="0" borderId="15" xfId="7" applyNumberFormat="1" applyFont="1" applyFill="1" applyBorder="1" applyAlignment="1">
      <alignment horizontal="center"/>
    </xf>
    <xf numFmtId="3" fontId="20" fillId="0" borderId="0" xfId="0" applyNumberFormat="1" applyFont="1" applyFill="1" applyBorder="1" applyAlignment="1">
      <alignment horizontal="center"/>
    </xf>
    <xf numFmtId="3" fontId="20" fillId="0" borderId="0" xfId="0" quotePrefix="1" applyNumberFormat="1" applyFont="1" applyFill="1" applyBorder="1" applyAlignment="1">
      <alignment horizontal="center"/>
    </xf>
    <xf numFmtId="3" fontId="21" fillId="0" borderId="0" xfId="7" applyNumberFormat="1" applyFont="1" applyFill="1" applyBorder="1" applyAlignment="1">
      <alignment horizontal="center"/>
    </xf>
    <xf numFmtId="3" fontId="20" fillId="0" borderId="15" xfId="0" applyNumberFormat="1" applyFont="1" applyFill="1" applyBorder="1" applyAlignment="1">
      <alignment horizontal="center"/>
    </xf>
    <xf numFmtId="3" fontId="20" fillId="0" borderId="0" xfId="0" applyNumberFormat="1" applyFont="1" applyFill="1" applyAlignment="1">
      <alignment horizontal="center"/>
    </xf>
    <xf numFmtId="3" fontId="20" fillId="0" borderId="10" xfId="0" applyNumberFormat="1" applyFont="1" applyFill="1" applyBorder="1" applyAlignment="1">
      <alignment horizontal="center"/>
    </xf>
    <xf numFmtId="164" fontId="21" fillId="0" borderId="15" xfId="7" applyNumberFormat="1" applyFont="1" applyFill="1" applyBorder="1" applyAlignment="1">
      <alignment horizontal="center"/>
    </xf>
    <xf numFmtId="2" fontId="21" fillId="0" borderId="11" xfId="1" applyNumberFormat="1" applyFont="1" applyFill="1" applyBorder="1" applyAlignment="1">
      <alignment horizontal="center"/>
    </xf>
    <xf numFmtId="2" fontId="21" fillId="0" borderId="11" xfId="7" applyNumberFormat="1" applyFont="1" applyFill="1" applyBorder="1" applyAlignment="1">
      <alignment horizontal="center"/>
    </xf>
    <xf numFmtId="0" fontId="20" fillId="0" borderId="14" xfId="0" applyFont="1" applyFill="1" applyBorder="1" applyAlignment="1">
      <alignment horizontal="center"/>
    </xf>
    <xf numFmtId="4" fontId="19" fillId="0" borderId="37" xfId="0" applyNumberFormat="1" applyFont="1" applyFill="1" applyBorder="1" applyAlignment="1">
      <alignment horizontal="center" vertical="center" wrapText="1"/>
    </xf>
    <xf numFmtId="3" fontId="19" fillId="0" borderId="39" xfId="0" applyNumberFormat="1" applyFont="1" applyFill="1" applyBorder="1" applyAlignment="1">
      <alignment horizontal="center" vertical="center" wrapText="1"/>
    </xf>
    <xf numFmtId="3" fontId="19" fillId="0" borderId="40" xfId="0" applyNumberFormat="1" applyFont="1" applyFill="1" applyBorder="1" applyAlignment="1">
      <alignment horizontal="center" vertical="center" wrapText="1"/>
    </xf>
    <xf numFmtId="0" fontId="19" fillId="0" borderId="38" xfId="0" applyFont="1" applyFill="1" applyBorder="1" applyAlignment="1">
      <alignment horizontal="center" vertical="center" wrapText="1"/>
    </xf>
    <xf numFmtId="0" fontId="0" fillId="0" borderId="0" xfId="0" applyFill="1" applyBorder="1"/>
    <xf numFmtId="164" fontId="21" fillId="0" borderId="23" xfId="7" applyNumberFormat="1" applyFont="1" applyFill="1" applyBorder="1" applyAlignment="1">
      <alignment horizontal="center"/>
    </xf>
    <xf numFmtId="0" fontId="0" fillId="0" borderId="0" xfId="0" applyFill="1" applyBorder="1" applyAlignment="1">
      <alignment horizontal="center"/>
    </xf>
    <xf numFmtId="2" fontId="21" fillId="0" borderId="0" xfId="7" applyNumberFormat="1" applyFont="1" applyFill="1" applyBorder="1" applyAlignment="1">
      <alignment horizontal="center"/>
    </xf>
    <xf numFmtId="3" fontId="19" fillId="0" borderId="42" xfId="0" applyNumberFormat="1" applyFont="1" applyFill="1" applyBorder="1" applyAlignment="1">
      <alignment horizontal="center" vertical="center" wrapText="1"/>
    </xf>
    <xf numFmtId="3" fontId="20" fillId="0" borderId="23" xfId="0" applyNumberFormat="1" applyFont="1" applyFill="1" applyBorder="1" applyAlignment="1">
      <alignment horizontal="center"/>
    </xf>
    <xf numFmtId="0" fontId="19" fillId="0" borderId="39"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0" fillId="36" borderId="16" xfId="0" applyFill="1" applyBorder="1"/>
    <xf numFmtId="0" fontId="18" fillId="0" borderId="46" xfId="0" applyFont="1" applyBorder="1" applyAlignment="1">
      <alignment horizontal="center" vertical="center"/>
    </xf>
    <xf numFmtId="0" fontId="0" fillId="36" borderId="13" xfId="0" applyFill="1" applyBorder="1"/>
    <xf numFmtId="0" fontId="16" fillId="0" borderId="4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51" xfId="0" applyFont="1" applyFill="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7" xfId="0" applyNumberFormat="1" applyFill="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Fill="1"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Border="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6" borderId="0" xfId="0" applyFill="1" applyBorder="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8" fillId="0" borderId="50"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0" applyNumberFormat="1" applyFill="1" applyBorder="1" applyAlignment="1">
      <alignment horizontal="center"/>
    </xf>
    <xf numFmtId="10" fontId="0" fillId="0" borderId="0" xfId="1" applyNumberFormat="1" applyFont="1" applyFill="1" applyBorder="1" applyAlignment="1">
      <alignment horizontal="center"/>
    </xf>
    <xf numFmtId="0" fontId="20"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20" fillId="33" borderId="44" xfId="0" applyFont="1" applyFill="1" applyBorder="1"/>
    <xf numFmtId="165" fontId="20" fillId="33" borderId="29" xfId="0" applyNumberFormat="1" applyFont="1" applyFill="1" applyBorder="1" applyAlignment="1">
      <alignment horizontal="center"/>
    </xf>
    <xf numFmtId="165" fontId="20" fillId="33" borderId="29" xfId="1" applyNumberFormat="1" applyFont="1" applyFill="1" applyBorder="1" applyAlignment="1">
      <alignment horizontal="center"/>
    </xf>
    <xf numFmtId="166" fontId="20" fillId="33" borderId="28" xfId="0" applyNumberFormat="1" applyFont="1" applyFill="1" applyBorder="1" applyAlignment="1">
      <alignment horizontal="center"/>
    </xf>
    <xf numFmtId="165" fontId="20" fillId="33" borderId="30" xfId="1" applyNumberFormat="1" applyFont="1" applyFill="1" applyBorder="1" applyAlignment="1">
      <alignment horizontal="center"/>
    </xf>
    <xf numFmtId="0" fontId="20" fillId="35" borderId="45" xfId="0" applyFont="1" applyFill="1" applyBorder="1"/>
    <xf numFmtId="165" fontId="20" fillId="35" borderId="26" xfId="0" applyNumberFormat="1" applyFont="1" applyFill="1" applyBorder="1" applyAlignment="1">
      <alignment horizontal="center"/>
    </xf>
    <xf numFmtId="165" fontId="20" fillId="35" borderId="26" xfId="1" applyNumberFormat="1" applyFont="1" applyFill="1" applyBorder="1" applyAlignment="1">
      <alignment horizontal="center"/>
    </xf>
    <xf numFmtId="166" fontId="20" fillId="35" borderId="25" xfId="0" applyNumberFormat="1" applyFont="1" applyFill="1" applyBorder="1" applyAlignment="1">
      <alignment horizontal="center"/>
    </xf>
    <xf numFmtId="165" fontId="20" fillId="35" borderId="27" xfId="1" applyNumberFormat="1" applyFont="1" applyFill="1" applyBorder="1" applyAlignment="1">
      <alignment horizontal="center"/>
    </xf>
    <xf numFmtId="0" fontId="20" fillId="34" borderId="45" xfId="0" applyFont="1" applyFill="1" applyBorder="1"/>
    <xf numFmtId="165" fontId="20" fillId="34" borderId="26" xfId="0" applyNumberFormat="1" applyFont="1" applyFill="1" applyBorder="1" applyAlignment="1">
      <alignment horizontal="center"/>
    </xf>
    <xf numFmtId="165" fontId="20" fillId="34" borderId="26" xfId="1" applyNumberFormat="1" applyFont="1" applyFill="1" applyBorder="1" applyAlignment="1">
      <alignment horizontal="center"/>
    </xf>
    <xf numFmtId="166" fontId="20" fillId="34" borderId="25" xfId="0" applyNumberFormat="1" applyFont="1" applyFill="1" applyBorder="1" applyAlignment="1">
      <alignment horizontal="center"/>
    </xf>
    <xf numFmtId="165" fontId="20" fillId="34" borderId="27"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0" fontId="19" fillId="0" borderId="31" xfId="0" applyFont="1" applyBorder="1"/>
    <xf numFmtId="10" fontId="20"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19" fillId="0" borderId="37" xfId="0" applyFont="1" applyFill="1" applyBorder="1" applyAlignment="1">
      <alignment horizontal="center" vertical="center" wrapText="1"/>
    </xf>
    <xf numFmtId="2" fontId="19" fillId="0" borderId="37" xfId="0" applyNumberFormat="1" applyFont="1" applyFill="1" applyBorder="1" applyAlignment="1">
      <alignment horizontal="center" vertical="center" wrapText="1"/>
    </xf>
    <xf numFmtId="3" fontId="22" fillId="0" borderId="43" xfId="0" applyNumberFormat="1" applyFont="1" applyFill="1" applyBorder="1" applyAlignment="1">
      <alignment horizontal="center" vertical="center" wrapText="1"/>
    </xf>
    <xf numFmtId="0" fontId="20" fillId="33" borderId="14" xfId="0" applyFont="1" applyFill="1" applyBorder="1"/>
    <xf numFmtId="2" fontId="20" fillId="33" borderId="0" xfId="0" applyNumberFormat="1" applyFont="1" applyFill="1" applyBorder="1" applyAlignment="1">
      <alignment horizontal="center"/>
    </xf>
    <xf numFmtId="3" fontId="21" fillId="33" borderId="15" xfId="7" applyNumberFormat="1" applyFont="1" applyFill="1" applyBorder="1" applyAlignment="1">
      <alignment horizontal="center"/>
    </xf>
    <xf numFmtId="3" fontId="21" fillId="33" borderId="0" xfId="7" applyNumberFormat="1" applyFont="1" applyFill="1" applyBorder="1" applyAlignment="1">
      <alignment horizontal="center"/>
    </xf>
    <xf numFmtId="3" fontId="20" fillId="33" borderId="0" xfId="0" applyNumberFormat="1" applyFont="1" applyFill="1" applyBorder="1" applyAlignment="1">
      <alignment horizontal="center"/>
    </xf>
    <xf numFmtId="164" fontId="21" fillId="33" borderId="15" xfId="7" applyNumberFormat="1" applyFont="1" applyFill="1" applyBorder="1" applyAlignment="1">
      <alignment horizontal="center"/>
    </xf>
    <xf numFmtId="2" fontId="21" fillId="33" borderId="11" xfId="1" applyNumberFormat="1" applyFont="1" applyFill="1" applyBorder="1" applyAlignment="1">
      <alignment horizontal="center"/>
    </xf>
    <xf numFmtId="2" fontId="21" fillId="33" borderId="11" xfId="7" applyNumberFormat="1" applyFont="1" applyFill="1" applyBorder="1" applyAlignment="1">
      <alignment horizontal="center"/>
    </xf>
    <xf numFmtId="0" fontId="20" fillId="33" borderId="14" xfId="0" applyFont="1" applyFill="1" applyBorder="1" applyAlignment="1">
      <alignment horizontal="center"/>
    </xf>
    <xf numFmtId="0" fontId="20" fillId="35" borderId="14" xfId="0" applyFont="1" applyFill="1" applyBorder="1"/>
    <xf numFmtId="2" fontId="20" fillId="35" borderId="0" xfId="0" applyNumberFormat="1" applyFont="1" applyFill="1" applyBorder="1" applyAlignment="1">
      <alignment horizontal="center"/>
    </xf>
    <xf numFmtId="3" fontId="21" fillId="35" borderId="15" xfId="7" applyNumberFormat="1" applyFont="1" applyFill="1" applyBorder="1" applyAlignment="1">
      <alignment horizontal="center"/>
    </xf>
    <xf numFmtId="3" fontId="21" fillId="35" borderId="0" xfId="7" applyNumberFormat="1" applyFont="1" applyFill="1" applyBorder="1" applyAlignment="1">
      <alignment horizontal="center"/>
    </xf>
    <xf numFmtId="3" fontId="20" fillId="35" borderId="0" xfId="0" applyNumberFormat="1" applyFont="1" applyFill="1" applyBorder="1" applyAlignment="1">
      <alignment horizontal="center"/>
    </xf>
    <xf numFmtId="164" fontId="21" fillId="35" borderId="15" xfId="7" applyNumberFormat="1" applyFont="1" applyFill="1" applyBorder="1" applyAlignment="1">
      <alignment horizontal="center"/>
    </xf>
    <xf numFmtId="2" fontId="21" fillId="35" borderId="11" xfId="1" applyNumberFormat="1" applyFont="1" applyFill="1" applyBorder="1" applyAlignment="1">
      <alignment horizontal="center"/>
    </xf>
    <xf numFmtId="2" fontId="21" fillId="35" borderId="11" xfId="7" applyNumberFormat="1" applyFont="1" applyFill="1" applyBorder="1" applyAlignment="1">
      <alignment horizontal="center"/>
    </xf>
    <xf numFmtId="0" fontId="20" fillId="35" borderId="14" xfId="0" applyFont="1" applyFill="1" applyBorder="1" applyAlignment="1">
      <alignment horizontal="center"/>
    </xf>
    <xf numFmtId="0" fontId="20" fillId="34" borderId="14" xfId="0" applyFont="1" applyFill="1" applyBorder="1"/>
    <xf numFmtId="2" fontId="20" fillId="34" borderId="0" xfId="0" applyNumberFormat="1" applyFont="1" applyFill="1" applyBorder="1" applyAlignment="1">
      <alignment horizontal="center"/>
    </xf>
    <xf numFmtId="3" fontId="21" fillId="34" borderId="15" xfId="7" applyNumberFormat="1" applyFont="1" applyFill="1" applyBorder="1" applyAlignment="1">
      <alignment horizontal="center"/>
    </xf>
    <xf numFmtId="3" fontId="21" fillId="34" borderId="0" xfId="7" applyNumberFormat="1" applyFont="1" applyFill="1" applyBorder="1" applyAlignment="1">
      <alignment horizontal="center"/>
    </xf>
    <xf numFmtId="3" fontId="20" fillId="34" borderId="0" xfId="0" applyNumberFormat="1" applyFont="1" applyFill="1" applyBorder="1" applyAlignment="1">
      <alignment horizontal="center"/>
    </xf>
    <xf numFmtId="164" fontId="21" fillId="34" borderId="15" xfId="7" applyNumberFormat="1" applyFont="1" applyFill="1" applyBorder="1" applyAlignment="1">
      <alignment horizontal="center"/>
    </xf>
    <xf numFmtId="2" fontId="21" fillId="34" borderId="11" xfId="1" applyNumberFormat="1" applyFont="1" applyFill="1" applyBorder="1" applyAlignment="1">
      <alignment horizontal="center"/>
    </xf>
    <xf numFmtId="2" fontId="21" fillId="34" borderId="11" xfId="7" applyNumberFormat="1" applyFont="1" applyFill="1" applyBorder="1" applyAlignment="1">
      <alignment horizontal="center"/>
    </xf>
    <xf numFmtId="0" fontId="20" fillId="34" borderId="14" xfId="0" applyFont="1" applyFill="1" applyBorder="1" applyAlignment="1">
      <alignment horizontal="center"/>
    </xf>
    <xf numFmtId="0" fontId="20" fillId="34" borderId="0" xfId="0" applyFont="1" applyFill="1" applyAlignment="1">
      <alignment horizontal="center"/>
    </xf>
    <xf numFmtId="0" fontId="16" fillId="0" borderId="50" xfId="0" applyFont="1" applyFill="1" applyBorder="1" applyAlignment="1">
      <alignment horizontal="center" vertical="center" wrapText="1"/>
    </xf>
    <xf numFmtId="2" fontId="24" fillId="0" borderId="0" xfId="0" quotePrefix="1" applyNumberFormat="1" applyFont="1" applyFill="1" applyAlignment="1">
      <alignment horizontal="center"/>
    </xf>
    <xf numFmtId="2" fontId="24" fillId="0" borderId="0" xfId="0" quotePrefix="1" applyNumberFormat="1" applyFont="1" applyFill="1" applyBorder="1" applyAlignment="1">
      <alignment horizontal="center"/>
    </xf>
    <xf numFmtId="2" fontId="20" fillId="0" borderId="36" xfId="0" applyNumberFormat="1" applyFont="1" applyFill="1" applyBorder="1" applyAlignment="1">
      <alignment horizontal="center"/>
    </xf>
    <xf numFmtId="0" fontId="20" fillId="0" borderId="0" xfId="0" applyFont="1" applyFill="1" applyBorder="1" applyAlignment="1">
      <alignment horizontal="center"/>
    </xf>
    <xf numFmtId="1" fontId="20" fillId="0" borderId="15" xfId="0" applyNumberFormat="1" applyFont="1" applyFill="1" applyBorder="1" applyAlignment="1">
      <alignment horizontal="center"/>
    </xf>
    <xf numFmtId="2" fontId="20" fillId="0" borderId="0" xfId="0" quotePrefix="1" applyNumberFormat="1" applyFont="1" applyFill="1" applyBorder="1" applyAlignment="1">
      <alignment horizontal="center"/>
    </xf>
    <xf numFmtId="3" fontId="20" fillId="0" borderId="36" xfId="0" applyNumberFormat="1" applyFont="1" applyFill="1" applyBorder="1" applyAlignment="1">
      <alignment horizontal="center"/>
    </xf>
    <xf numFmtId="0" fontId="20" fillId="0" borderId="0" xfId="7" applyFont="1" applyFill="1"/>
    <xf numFmtId="2" fontId="20" fillId="0" borderId="0" xfId="0" applyNumberFormat="1" applyFont="1" applyFill="1" applyAlignment="1">
      <alignment horizontal="center"/>
    </xf>
    <xf numFmtId="0" fontId="20" fillId="0" borderId="0" xfId="0" applyFont="1" applyFill="1"/>
    <xf numFmtId="0" fontId="20" fillId="0" borderId="0" xfId="0" applyFont="1" applyFill="1" applyBorder="1"/>
    <xf numFmtId="0" fontId="25" fillId="0" borderId="0" xfId="7" applyFont="1" applyFill="1"/>
    <xf numFmtId="49" fontId="21" fillId="0" borderId="0" xfId="0" applyNumberFormat="1" applyFont="1" applyFill="1"/>
    <xf numFmtId="49" fontId="21" fillId="0" borderId="0" xfId="0" applyNumberFormat="1" applyFont="1" applyFill="1" applyBorder="1"/>
    <xf numFmtId="1" fontId="21" fillId="0" borderId="15" xfId="0" applyNumberFormat="1" applyFont="1" applyFill="1" applyBorder="1" applyAlignment="1">
      <alignment horizontal="center"/>
    </xf>
    <xf numFmtId="3" fontId="19" fillId="0" borderId="36" xfId="0" applyNumberFormat="1" applyFont="1" applyFill="1" applyBorder="1" applyAlignment="1">
      <alignment horizontal="center"/>
    </xf>
    <xf numFmtId="0" fontId="20" fillId="0" borderId="23" xfId="0" applyFont="1" applyFill="1" applyBorder="1" applyAlignment="1">
      <alignment horizontal="center"/>
    </xf>
    <xf numFmtId="3" fontId="19" fillId="0" borderId="0" xfId="0" applyNumberFormat="1" applyFont="1" applyFill="1" applyAlignment="1">
      <alignment horizontal="center"/>
    </xf>
    <xf numFmtId="0" fontId="20" fillId="0" borderId="11" xfId="0" applyFont="1" applyFill="1" applyBorder="1" applyAlignment="1">
      <alignment horizontal="center"/>
    </xf>
    <xf numFmtId="3" fontId="19" fillId="0" borderId="0" xfId="0" applyNumberFormat="1" applyFont="1" applyFill="1" applyBorder="1" applyAlignment="1">
      <alignment horizontal="center"/>
    </xf>
    <xf numFmtId="3" fontId="24" fillId="0" borderId="0" xfId="0" quotePrefix="1" applyNumberFormat="1" applyFont="1" applyFill="1" applyBorder="1" applyAlignment="1">
      <alignment horizontal="center"/>
    </xf>
    <xf numFmtId="3" fontId="24" fillId="0" borderId="15" xfId="0" quotePrefix="1" applyNumberFormat="1" applyFont="1" applyFill="1" applyBorder="1" applyAlignment="1">
      <alignment horizontal="center"/>
    </xf>
    <xf numFmtId="1" fontId="19" fillId="0" borderId="39" xfId="0" applyNumberFormat="1" applyFont="1" applyFill="1" applyBorder="1" applyAlignment="1">
      <alignment horizontal="center" vertical="center" wrapText="1"/>
    </xf>
    <xf numFmtId="0" fontId="20" fillId="0" borderId="36" xfId="0" applyFont="1" applyFill="1" applyBorder="1" applyAlignment="1">
      <alignment horizontal="center"/>
    </xf>
    <xf numFmtId="3" fontId="24" fillId="0" borderId="0" xfId="0" quotePrefix="1" applyNumberFormat="1" applyFont="1" applyFill="1" applyAlignment="1">
      <alignment horizontal="center"/>
    </xf>
    <xf numFmtId="165" fontId="21" fillId="0" borderId="0" xfId="1" applyNumberFormat="1" applyFont="1" applyFill="1" applyBorder="1" applyAlignment="1">
      <alignment horizontal="center"/>
    </xf>
    <xf numFmtId="167" fontId="20" fillId="0" borderId="0" xfId="0" applyNumberFormat="1" applyFont="1" applyFill="1" applyBorder="1" applyAlignment="1">
      <alignment horizontal="center"/>
    </xf>
    <xf numFmtId="167" fontId="20" fillId="0" borderId="0" xfId="0" applyNumberFormat="1" applyFont="1" applyFill="1" applyAlignment="1">
      <alignment horizontal="center"/>
    </xf>
    <xf numFmtId="165" fontId="20" fillId="0" borderId="15" xfId="1" applyNumberFormat="1" applyFont="1" applyFill="1" applyBorder="1" applyAlignment="1">
      <alignment horizontal="center"/>
    </xf>
    <xf numFmtId="165" fontId="21" fillId="0" borderId="11" xfId="7" applyNumberFormat="1" applyFont="1" applyFill="1" applyBorder="1" applyAlignment="1">
      <alignment horizontal="center"/>
    </xf>
    <xf numFmtId="165" fontId="21" fillId="0" borderId="0" xfId="7" applyNumberFormat="1" applyFont="1" applyFill="1" applyBorder="1" applyAlignment="1">
      <alignment horizontal="center"/>
    </xf>
    <xf numFmtId="165" fontId="20" fillId="0" borderId="0" xfId="0" applyNumberFormat="1" applyFont="1" applyFill="1" applyBorder="1" applyAlignment="1">
      <alignment horizontal="center"/>
    </xf>
    <xf numFmtId="0" fontId="20" fillId="38" borderId="14" xfId="7" applyFont="1" applyFill="1" applyBorder="1"/>
    <xf numFmtId="2" fontId="20" fillId="38" borderId="0" xfId="7" applyNumberFormat="1" applyFont="1" applyFill="1" applyAlignment="1">
      <alignment horizontal="center"/>
    </xf>
    <xf numFmtId="2" fontId="20" fillId="38" borderId="36" xfId="7" applyNumberFormat="1" applyFont="1" applyFill="1" applyBorder="1" applyAlignment="1">
      <alignment horizontal="center"/>
    </xf>
    <xf numFmtId="2" fontId="20" fillId="38" borderId="0" xfId="7" applyNumberFormat="1" applyFont="1" applyFill="1" applyBorder="1" applyAlignment="1">
      <alignment horizontal="center"/>
    </xf>
    <xf numFmtId="3" fontId="20" fillId="38" borderId="0" xfId="7" applyNumberFormat="1" applyFont="1" applyFill="1" applyBorder="1" applyAlignment="1">
      <alignment horizontal="center"/>
    </xf>
    <xf numFmtId="3" fontId="20" fillId="38" borderId="15" xfId="7" applyNumberFormat="1" applyFont="1" applyFill="1" applyBorder="1" applyAlignment="1">
      <alignment horizontal="center"/>
    </xf>
    <xf numFmtId="2" fontId="20" fillId="38" borderId="0" xfId="7" applyNumberFormat="1" applyFont="1" applyFill="1" applyBorder="1" applyAlignment="1">
      <alignment horizontal="center" wrapText="1"/>
    </xf>
    <xf numFmtId="0" fontId="20" fillId="38" borderId="36" xfId="7" applyFont="1" applyFill="1" applyBorder="1" applyAlignment="1">
      <alignment horizontal="center"/>
    </xf>
    <xf numFmtId="3" fontId="20" fillId="38" borderId="0" xfId="7" applyNumberFormat="1" applyFont="1" applyFill="1" applyAlignment="1">
      <alignment horizontal="center"/>
    </xf>
    <xf numFmtId="3" fontId="20" fillId="38" borderId="0" xfId="7" applyNumberFormat="1" applyFont="1" applyFill="1" applyBorder="1" applyAlignment="1">
      <alignment horizontal="center" wrapText="1"/>
    </xf>
    <xf numFmtId="165" fontId="20" fillId="38" borderId="0" xfId="7" applyNumberFormat="1" applyFont="1" applyFill="1" applyBorder="1" applyAlignment="1">
      <alignment horizontal="center"/>
    </xf>
    <xf numFmtId="167" fontId="20" fillId="38" borderId="0" xfId="7" applyNumberFormat="1" applyFont="1" applyFill="1" applyAlignment="1">
      <alignment horizontal="center"/>
    </xf>
    <xf numFmtId="3" fontId="20" fillId="38" borderId="36" xfId="7" applyNumberFormat="1" applyFont="1" applyFill="1" applyBorder="1" applyAlignment="1">
      <alignment horizontal="center"/>
    </xf>
    <xf numFmtId="165" fontId="20" fillId="38" borderId="15" xfId="7" applyNumberFormat="1" applyFont="1" applyFill="1" applyBorder="1" applyAlignment="1">
      <alignment horizontal="center"/>
    </xf>
    <xf numFmtId="165" fontId="20" fillId="38" borderId="11" xfId="7" applyNumberFormat="1" applyFont="1" applyFill="1" applyBorder="1" applyAlignment="1">
      <alignment horizontal="center"/>
    </xf>
    <xf numFmtId="164" fontId="20" fillId="38" borderId="15" xfId="7" applyNumberFormat="1" applyFont="1" applyFill="1" applyBorder="1" applyAlignment="1">
      <alignment horizontal="center"/>
    </xf>
    <xf numFmtId="3" fontId="20" fillId="38" borderId="10" xfId="7" applyNumberFormat="1" applyFont="1" applyFill="1" applyBorder="1" applyAlignment="1">
      <alignment horizontal="center"/>
    </xf>
    <xf numFmtId="2" fontId="20" fillId="38" borderId="11" xfId="7" applyNumberFormat="1" applyFont="1" applyFill="1" applyBorder="1" applyAlignment="1">
      <alignment horizontal="center"/>
    </xf>
    <xf numFmtId="9" fontId="20" fillId="38" borderId="14" xfId="7" applyNumberFormat="1" applyFont="1" applyFill="1" applyBorder="1" applyAlignment="1">
      <alignment horizontal="center"/>
    </xf>
    <xf numFmtId="2" fontId="20" fillId="33" borderId="0" xfId="0" applyNumberFormat="1" applyFont="1" applyFill="1" applyAlignment="1">
      <alignment horizontal="center"/>
    </xf>
    <xf numFmtId="2" fontId="20" fillId="33" borderId="36" xfId="0" applyNumberFormat="1" applyFont="1" applyFill="1" applyBorder="1" applyAlignment="1">
      <alignment horizontal="center"/>
    </xf>
    <xf numFmtId="3" fontId="20" fillId="33" borderId="15" xfId="0" applyNumberFormat="1" applyFont="1" applyFill="1" applyBorder="1" applyAlignment="1">
      <alignment horizontal="center"/>
    </xf>
    <xf numFmtId="2" fontId="24" fillId="33" borderId="0" xfId="0" quotePrefix="1" applyNumberFormat="1" applyFont="1" applyFill="1" applyBorder="1" applyAlignment="1">
      <alignment horizontal="center"/>
    </xf>
    <xf numFmtId="0" fontId="20" fillId="33" borderId="36" xfId="0" applyFont="1" applyFill="1" applyBorder="1" applyAlignment="1">
      <alignment horizontal="center"/>
    </xf>
    <xf numFmtId="3" fontId="20" fillId="33" borderId="0" xfId="0" applyNumberFormat="1" applyFont="1" applyFill="1" applyAlignment="1">
      <alignment horizontal="center"/>
    </xf>
    <xf numFmtId="3" fontId="24" fillId="33" borderId="0" xfId="0" quotePrefix="1" applyNumberFormat="1" applyFont="1" applyFill="1" applyAlignment="1">
      <alignment horizontal="center"/>
    </xf>
    <xf numFmtId="165" fontId="21" fillId="33" borderId="0" xfId="1" applyNumberFormat="1" applyFont="1" applyFill="1" applyBorder="1" applyAlignment="1">
      <alignment horizontal="center"/>
    </xf>
    <xf numFmtId="167" fontId="20" fillId="33" borderId="0" xfId="0" applyNumberFormat="1" applyFont="1" applyFill="1" applyAlignment="1">
      <alignment horizontal="center"/>
    </xf>
    <xf numFmtId="3" fontId="20" fillId="33" borderId="36" xfId="0" applyNumberFormat="1" applyFont="1" applyFill="1" applyBorder="1" applyAlignment="1">
      <alignment horizontal="center"/>
    </xf>
    <xf numFmtId="3" fontId="24" fillId="33" borderId="0" xfId="0" quotePrefix="1" applyNumberFormat="1" applyFont="1" applyFill="1" applyBorder="1" applyAlignment="1">
      <alignment horizontal="center"/>
    </xf>
    <xf numFmtId="165" fontId="20" fillId="33" borderId="15" xfId="1" applyNumberFormat="1" applyFont="1" applyFill="1" applyBorder="1" applyAlignment="1">
      <alignment horizontal="center"/>
    </xf>
    <xf numFmtId="165" fontId="21" fillId="33" borderId="11" xfId="7" applyNumberFormat="1" applyFont="1" applyFill="1" applyBorder="1" applyAlignment="1">
      <alignment horizontal="center"/>
    </xf>
    <xf numFmtId="3" fontId="20" fillId="33" borderId="10" xfId="0" applyNumberFormat="1" applyFont="1" applyFill="1" applyBorder="1" applyAlignment="1">
      <alignment horizontal="center"/>
    </xf>
    <xf numFmtId="165" fontId="21" fillId="33" borderId="0" xfId="7" applyNumberFormat="1" applyFont="1" applyFill="1" applyBorder="1" applyAlignment="1">
      <alignment horizontal="center"/>
    </xf>
    <xf numFmtId="2" fontId="20" fillId="35" borderId="0" xfId="0" applyNumberFormat="1" applyFont="1" applyFill="1" applyAlignment="1">
      <alignment horizontal="center"/>
    </xf>
    <xf numFmtId="2" fontId="20" fillId="35" borderId="36" xfId="0" applyNumberFormat="1" applyFont="1" applyFill="1" applyBorder="1" applyAlignment="1">
      <alignment horizontal="center"/>
    </xf>
    <xf numFmtId="0" fontId="20" fillId="35" borderId="0" xfId="0" applyFont="1" applyFill="1" applyBorder="1" applyAlignment="1">
      <alignment horizontal="center"/>
    </xf>
    <xf numFmtId="3" fontId="20" fillId="35" borderId="15" xfId="0" applyNumberFormat="1" applyFont="1" applyFill="1" applyBorder="1" applyAlignment="1">
      <alignment horizontal="center"/>
    </xf>
    <xf numFmtId="2" fontId="24" fillId="35" borderId="0" xfId="0" quotePrefix="1" applyNumberFormat="1" applyFont="1" applyFill="1" applyAlignment="1">
      <alignment horizontal="center"/>
    </xf>
    <xf numFmtId="0" fontId="20" fillId="35" borderId="36" xfId="0" applyFont="1" applyFill="1" applyBorder="1" applyAlignment="1">
      <alignment horizontal="center"/>
    </xf>
    <xf numFmtId="3" fontId="20" fillId="35" borderId="0" xfId="0" applyNumberFormat="1" applyFont="1" applyFill="1" applyAlignment="1">
      <alignment horizontal="center"/>
    </xf>
    <xf numFmtId="3" fontId="24" fillId="35" borderId="0" xfId="0" quotePrefix="1" applyNumberFormat="1" applyFont="1" applyFill="1" applyAlignment="1">
      <alignment horizontal="center"/>
    </xf>
    <xf numFmtId="165" fontId="21" fillId="35" borderId="0" xfId="1" applyNumberFormat="1" applyFont="1" applyFill="1" applyBorder="1" applyAlignment="1">
      <alignment horizontal="center"/>
    </xf>
    <xf numFmtId="167" fontId="20" fillId="35" borderId="0" xfId="0" applyNumberFormat="1" applyFont="1" applyFill="1" applyAlignment="1">
      <alignment horizontal="center"/>
    </xf>
    <xf numFmtId="3" fontId="20" fillId="35" borderId="36" xfId="0" applyNumberFormat="1" applyFont="1" applyFill="1" applyBorder="1" applyAlignment="1">
      <alignment horizontal="center"/>
    </xf>
    <xf numFmtId="3" fontId="24" fillId="35" borderId="0" xfId="0" quotePrefix="1" applyNumberFormat="1" applyFont="1" applyFill="1" applyBorder="1" applyAlignment="1">
      <alignment horizontal="center"/>
    </xf>
    <xf numFmtId="165" fontId="20" fillId="35" borderId="15" xfId="1" applyNumberFormat="1" applyFont="1" applyFill="1" applyBorder="1" applyAlignment="1">
      <alignment horizontal="center"/>
    </xf>
    <xf numFmtId="165" fontId="21" fillId="35" borderId="11" xfId="7" applyNumberFormat="1" applyFont="1" applyFill="1" applyBorder="1" applyAlignment="1">
      <alignment horizontal="center"/>
    </xf>
    <xf numFmtId="3" fontId="20" fillId="35" borderId="10" xfId="0" applyNumberFormat="1" applyFont="1" applyFill="1" applyBorder="1" applyAlignment="1">
      <alignment horizontal="center"/>
    </xf>
    <xf numFmtId="165" fontId="21" fillId="35" borderId="0" xfId="7" applyNumberFormat="1" applyFont="1" applyFill="1" applyBorder="1" applyAlignment="1">
      <alignment horizontal="center"/>
    </xf>
    <xf numFmtId="3" fontId="24" fillId="35" borderId="15" xfId="0" quotePrefix="1" applyNumberFormat="1" applyFont="1" applyFill="1" applyBorder="1" applyAlignment="1">
      <alignment horizontal="center"/>
    </xf>
    <xf numFmtId="2" fontId="20" fillId="34" borderId="0" xfId="0" applyNumberFormat="1" applyFont="1" applyFill="1" applyAlignment="1">
      <alignment horizontal="center"/>
    </xf>
    <xf numFmtId="2" fontId="20" fillId="34" borderId="36" xfId="0" applyNumberFormat="1" applyFont="1" applyFill="1" applyBorder="1" applyAlignment="1">
      <alignment horizontal="center"/>
    </xf>
    <xf numFmtId="0" fontId="20" fillId="34" borderId="0" xfId="0" applyFont="1" applyFill="1" applyBorder="1" applyAlignment="1">
      <alignment horizontal="center"/>
    </xf>
    <xf numFmtId="3" fontId="20" fillId="34" borderId="15" xfId="0" applyNumberFormat="1" applyFont="1" applyFill="1" applyBorder="1" applyAlignment="1">
      <alignment horizontal="center"/>
    </xf>
    <xf numFmtId="2" fontId="24" fillId="34" borderId="0" xfId="0" quotePrefix="1" applyNumberFormat="1" applyFont="1" applyFill="1" applyAlignment="1">
      <alignment horizontal="center"/>
    </xf>
    <xf numFmtId="0" fontId="20" fillId="34" borderId="36" xfId="0" applyFont="1" applyFill="1" applyBorder="1" applyAlignment="1">
      <alignment horizontal="center"/>
    </xf>
    <xf numFmtId="3" fontId="20" fillId="34" borderId="0" xfId="0" applyNumberFormat="1" applyFont="1" applyFill="1" applyAlignment="1">
      <alignment horizontal="center"/>
    </xf>
    <xf numFmtId="3" fontId="24" fillId="34" borderId="0" xfId="0" quotePrefix="1" applyNumberFormat="1" applyFont="1" applyFill="1" applyAlignment="1">
      <alignment horizontal="center"/>
    </xf>
    <xf numFmtId="165" fontId="21" fillId="34" borderId="0" xfId="1" applyNumberFormat="1" applyFont="1" applyFill="1" applyBorder="1" applyAlignment="1">
      <alignment horizontal="center"/>
    </xf>
    <xf numFmtId="167" fontId="20" fillId="34" borderId="0" xfId="0" applyNumberFormat="1" applyFont="1" applyFill="1" applyAlignment="1">
      <alignment horizontal="center"/>
    </xf>
    <xf numFmtId="3" fontId="20" fillId="34" borderId="36" xfId="0" applyNumberFormat="1" applyFont="1" applyFill="1" applyBorder="1" applyAlignment="1">
      <alignment horizontal="center"/>
    </xf>
    <xf numFmtId="3" fontId="24" fillId="34" borderId="0" xfId="0" quotePrefix="1" applyNumberFormat="1" applyFont="1" applyFill="1" applyBorder="1" applyAlignment="1">
      <alignment horizontal="center"/>
    </xf>
    <xf numFmtId="165" fontId="20" fillId="34" borderId="15" xfId="1" applyNumberFormat="1" applyFont="1" applyFill="1" applyBorder="1" applyAlignment="1">
      <alignment horizontal="center"/>
    </xf>
    <xf numFmtId="165" fontId="21" fillId="34" borderId="11" xfId="7" applyNumberFormat="1" applyFont="1" applyFill="1" applyBorder="1" applyAlignment="1">
      <alignment horizontal="center"/>
    </xf>
    <xf numFmtId="3" fontId="20" fillId="34" borderId="10" xfId="0" applyNumberFormat="1" applyFont="1" applyFill="1" applyBorder="1" applyAlignment="1">
      <alignment horizontal="center"/>
    </xf>
    <xf numFmtId="165" fontId="21" fillId="34" borderId="0" xfId="7" applyNumberFormat="1" applyFont="1" applyFill="1" applyBorder="1" applyAlignment="1">
      <alignment horizontal="center"/>
    </xf>
    <xf numFmtId="3" fontId="24" fillId="34" borderId="15" xfId="0" quotePrefix="1" applyNumberFormat="1" applyFont="1" applyFill="1" applyBorder="1" applyAlignment="1">
      <alignment horizontal="center"/>
    </xf>
    <xf numFmtId="2" fontId="24" fillId="34" borderId="0" xfId="0" quotePrefix="1" applyNumberFormat="1" applyFont="1" applyFill="1" applyBorder="1" applyAlignment="1">
      <alignment horizontal="center"/>
    </xf>
    <xf numFmtId="166" fontId="20" fillId="33" borderId="28" xfId="44" applyNumberFormat="1" applyFont="1" applyFill="1" applyBorder="1" applyAlignment="1">
      <alignment horizontal="center"/>
    </xf>
    <xf numFmtId="166" fontId="20" fillId="35" borderId="25" xfId="44" applyNumberFormat="1" applyFont="1" applyFill="1" applyBorder="1" applyAlignment="1">
      <alignment horizontal="center"/>
    </xf>
    <xf numFmtId="166" fontId="20" fillId="34" borderId="25" xfId="44" applyNumberFormat="1" applyFont="1" applyFill="1" applyBorder="1" applyAlignment="1">
      <alignment horizontal="center"/>
    </xf>
    <xf numFmtId="166" fontId="20" fillId="0" borderId="34" xfId="44" applyNumberFormat="1" applyFont="1" applyBorder="1" applyAlignment="1">
      <alignment horizontal="center"/>
    </xf>
    <xf numFmtId="0" fontId="19" fillId="37" borderId="31" xfId="0" applyFont="1" applyFill="1" applyBorder="1"/>
    <xf numFmtId="166" fontId="19" fillId="37" borderId="55" xfId="44" applyNumberFormat="1" applyFont="1" applyFill="1" applyBorder="1" applyAlignment="1">
      <alignment horizontal="center"/>
    </xf>
    <xf numFmtId="10" fontId="20" fillId="37" borderId="55" xfId="0" applyNumberFormat="1" applyFont="1" applyFill="1" applyBorder="1" applyAlignment="1">
      <alignment horizontal="center"/>
    </xf>
    <xf numFmtId="0" fontId="19" fillId="37" borderId="55" xfId="0" applyFont="1" applyFill="1" applyBorder="1" applyAlignment="1">
      <alignment horizontal="center"/>
    </xf>
    <xf numFmtId="166" fontId="19" fillId="37" borderId="55" xfId="0" applyNumberFormat="1" applyFont="1" applyFill="1" applyBorder="1" applyAlignment="1">
      <alignment horizontal="center"/>
    </xf>
    <xf numFmtId="165" fontId="19" fillId="37" borderId="55" xfId="1" applyNumberFormat="1" applyFont="1" applyFill="1" applyBorder="1" applyAlignment="1">
      <alignment horizontal="center"/>
    </xf>
    <xf numFmtId="165" fontId="19" fillId="37" borderId="54" xfId="0" applyNumberFormat="1" applyFont="1" applyFill="1" applyBorder="1" applyAlignment="1">
      <alignment horizontal="center"/>
    </xf>
    <xf numFmtId="0" fontId="20" fillId="39" borderId="62" xfId="0" applyFont="1" applyFill="1" applyBorder="1"/>
    <xf numFmtId="166" fontId="20" fillId="39" borderId="63" xfId="44" applyNumberFormat="1" applyFont="1" applyFill="1" applyBorder="1" applyAlignment="1">
      <alignment horizontal="center"/>
    </xf>
    <xf numFmtId="165" fontId="20" fillId="39" borderId="64" xfId="0" applyNumberFormat="1" applyFont="1" applyFill="1" applyBorder="1" applyAlignment="1">
      <alignment horizontal="center"/>
    </xf>
    <xf numFmtId="165" fontId="20" fillId="39" borderId="64" xfId="1" applyNumberFormat="1" applyFont="1" applyFill="1" applyBorder="1" applyAlignment="1">
      <alignment horizontal="center"/>
    </xf>
    <xf numFmtId="166" fontId="20" fillId="39" borderId="63" xfId="0" applyNumberFormat="1" applyFont="1" applyFill="1" applyBorder="1" applyAlignment="1">
      <alignment horizontal="center"/>
    </xf>
    <xf numFmtId="165" fontId="20" fillId="39" borderId="65" xfId="1" applyNumberFormat="1" applyFont="1" applyFill="1" applyBorder="1" applyAlignment="1">
      <alignment horizontal="center"/>
    </xf>
    <xf numFmtId="166" fontId="19" fillId="0" borderId="32" xfId="45" applyNumberFormat="1" applyFont="1" applyBorder="1" applyAlignment="1">
      <alignment horizontal="center"/>
    </xf>
    <xf numFmtId="0" fontId="27" fillId="0" borderId="31" xfId="0" applyFont="1" applyFill="1" applyBorder="1" applyAlignment="1">
      <alignment vertical="center" wrapText="1"/>
    </xf>
    <xf numFmtId="10" fontId="0" fillId="0" borderId="0" xfId="0" applyNumberFormat="1"/>
    <xf numFmtId="0" fontId="19" fillId="0" borderId="66" xfId="0" quotePrefix="1" applyNumberFormat="1" applyFont="1" applyFill="1" applyBorder="1" applyAlignment="1">
      <alignment wrapText="1"/>
    </xf>
    <xf numFmtId="0" fontId="19" fillId="0" borderId="66" xfId="0" quotePrefix="1" applyNumberFormat="1" applyFont="1" applyFill="1" applyBorder="1" applyAlignment="1">
      <alignment horizontal="center" wrapText="1"/>
    </xf>
    <xf numFmtId="0" fontId="19" fillId="0" borderId="67" xfId="0" quotePrefix="1" applyNumberFormat="1" applyFont="1" applyFill="1" applyBorder="1" applyAlignment="1">
      <alignment wrapText="1"/>
    </xf>
    <xf numFmtId="0" fontId="19" fillId="0" borderId="68" xfId="0" quotePrefix="1" applyNumberFormat="1" applyFont="1" applyFill="1" applyBorder="1" applyAlignment="1">
      <alignment wrapText="1"/>
    </xf>
    <xf numFmtId="10" fontId="19" fillId="0" borderId="66" xfId="1" quotePrefix="1" applyNumberFormat="1" applyFont="1" applyFill="1" applyBorder="1" applyAlignment="1">
      <alignment wrapText="1"/>
    </xf>
    <xf numFmtId="0" fontId="19" fillId="0" borderId="66" xfId="0" applyNumberFormat="1" applyFont="1" applyFill="1" applyBorder="1" applyAlignment="1">
      <alignment horizontal="center" wrapText="1"/>
    </xf>
    <xf numFmtId="0" fontId="0" fillId="0" borderId="66" xfId="0" applyFill="1" applyBorder="1"/>
    <xf numFmtId="0" fontId="0" fillId="33" borderId="0" xfId="0" applyFill="1" applyAlignment="1">
      <alignment wrapText="1"/>
    </xf>
    <xf numFmtId="10" fontId="0" fillId="33" borderId="0" xfId="0" applyNumberFormat="1" applyFill="1" applyAlignment="1">
      <alignment wrapText="1"/>
    </xf>
    <xf numFmtId="0" fontId="0" fillId="33" borderId="0" xfId="0" applyFill="1"/>
    <xf numFmtId="10" fontId="0" fillId="33" borderId="0" xfId="0" applyNumberFormat="1" applyFill="1"/>
    <xf numFmtId="0" fontId="0" fillId="34" borderId="0" xfId="0" applyFill="1"/>
    <xf numFmtId="10" fontId="0" fillId="34" borderId="0" xfId="0" applyNumberFormat="1" applyFill="1"/>
    <xf numFmtId="0" fontId="0" fillId="35" borderId="0" xfId="0" applyFill="1"/>
    <xf numFmtId="10" fontId="0" fillId="35" borderId="0" xfId="0" applyNumberFormat="1" applyFill="1"/>
    <xf numFmtId="165" fontId="20" fillId="0" borderId="14" xfId="7" applyNumberFormat="1" applyFont="1" applyFill="1" applyBorder="1" applyAlignment="1">
      <alignment horizontal="left"/>
    </xf>
    <xf numFmtId="0" fontId="20" fillId="0" borderId="14" xfId="0" applyFont="1" applyFill="1" applyBorder="1" applyAlignment="1">
      <alignment horizontal="left"/>
    </xf>
    <xf numFmtId="0" fontId="0" fillId="34" borderId="0" xfId="0" applyFill="1" applyAlignment="1">
      <alignment horizontal="center"/>
    </xf>
    <xf numFmtId="0" fontId="0" fillId="33" borderId="0" xfId="0" applyFill="1" applyAlignment="1">
      <alignment horizontal="center" wrapText="1"/>
    </xf>
    <xf numFmtId="0" fontId="0" fillId="33" borderId="0" xfId="0" applyFill="1" applyAlignment="1">
      <alignment horizontal="center"/>
    </xf>
    <xf numFmtId="0" fontId="0" fillId="35" borderId="0" xfId="0" applyFill="1" applyAlignment="1">
      <alignment horizontal="center"/>
    </xf>
    <xf numFmtId="0" fontId="0" fillId="0" borderId="0" xfId="0" applyAlignment="1">
      <alignment horizontal="center"/>
    </xf>
    <xf numFmtId="0" fontId="24" fillId="0" borderId="0" xfId="0" applyFont="1" applyFill="1" applyAlignment="1">
      <alignment horizontal="center"/>
    </xf>
    <xf numFmtId="0" fontId="24" fillId="0" borderId="0" xfId="0" applyFont="1" applyFill="1" applyBorder="1" applyAlignment="1">
      <alignment horizont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26" fillId="39" borderId="56" xfId="0" applyFont="1" applyFill="1" applyBorder="1" applyAlignment="1">
      <alignment horizontal="left" vertical="center" wrapText="1"/>
    </xf>
    <xf numFmtId="0" fontId="26" fillId="39" borderId="57" xfId="0" applyFont="1" applyFill="1" applyBorder="1" applyAlignment="1">
      <alignment horizontal="left" vertical="center" wrapText="1"/>
    </xf>
    <xf numFmtId="0" fontId="26" fillId="39" borderId="58"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Border="1" applyAlignment="1">
      <alignment horizontal="left" vertical="center" wrapText="1"/>
    </xf>
    <xf numFmtId="0" fontId="26" fillId="39" borderId="11" xfId="0" applyFont="1" applyFill="1" applyBorder="1" applyAlignment="1">
      <alignment horizontal="left" vertical="center" wrapText="1"/>
    </xf>
    <xf numFmtId="0" fontId="26" fillId="39" borderId="59" xfId="0" applyFont="1" applyFill="1" applyBorder="1" applyAlignment="1">
      <alignment horizontal="left" vertical="center" wrapText="1"/>
    </xf>
    <xf numFmtId="0" fontId="26" fillId="39" borderId="60" xfId="0" applyFont="1" applyFill="1" applyBorder="1" applyAlignment="1">
      <alignment horizontal="left" vertical="center" wrapText="1"/>
    </xf>
    <xf numFmtId="0" fontId="26" fillId="39" borderId="61" xfId="0" applyFont="1" applyFill="1" applyBorder="1" applyAlignment="1">
      <alignment horizontal="left" vertical="center" wrapText="1"/>
    </xf>
    <xf numFmtId="0" fontId="19" fillId="40" borderId="31" xfId="0" applyFont="1" applyFill="1" applyBorder="1" applyAlignment="1">
      <alignment horizontal="center" vertical="center" wrapText="1"/>
    </xf>
    <xf numFmtId="0" fontId="19" fillId="40" borderId="55" xfId="0" applyFont="1" applyFill="1" applyBorder="1" applyAlignment="1">
      <alignment horizontal="center" vertical="center" wrapText="1"/>
    </xf>
    <xf numFmtId="0" fontId="19" fillId="40" borderId="55" xfId="0" applyFont="1" applyFill="1" applyBorder="1" applyAlignment="1">
      <alignment horizontal="center" vertical="center"/>
    </xf>
    <xf numFmtId="0" fontId="19" fillId="40" borderId="54" xfId="0" applyFont="1" applyFill="1" applyBorder="1" applyAlignment="1">
      <alignment horizontal="center" vertical="center"/>
    </xf>
    <xf numFmtId="0" fontId="29" fillId="37" borderId="0" xfId="0" applyFont="1" applyFill="1"/>
    <xf numFmtId="0" fontId="20" fillId="37" borderId="0" xfId="0" applyFont="1" applyFill="1"/>
    <xf numFmtId="0" fontId="20" fillId="0" borderId="0" xfId="0" applyFont="1"/>
    <xf numFmtId="0" fontId="21" fillId="0" borderId="0" xfId="46" applyFont="1"/>
    <xf numFmtId="0" fontId="20" fillId="0" borderId="0" xfId="0" applyFont="1" applyAlignment="1">
      <alignment vertical="center"/>
    </xf>
    <xf numFmtId="0" fontId="31" fillId="0" borderId="0" xfId="0" applyFont="1" applyAlignment="1">
      <alignment vertical="center"/>
    </xf>
    <xf numFmtId="0" fontId="30" fillId="0" borderId="0" xfId="0" applyFont="1"/>
    <xf numFmtId="0" fontId="31" fillId="0" borderId="0" xfId="0" applyFont="1" applyAlignment="1">
      <alignment horizontal="center" vertical="center"/>
    </xf>
    <xf numFmtId="0" fontId="20" fillId="0" borderId="0" xfId="0" applyFont="1" applyAlignment="1">
      <alignment horizontal="right"/>
    </xf>
    <xf numFmtId="49" fontId="20" fillId="0" borderId="0" xfId="0" applyNumberFormat="1" applyFont="1" applyAlignment="1">
      <alignment vertical="center"/>
    </xf>
    <xf numFmtId="49" fontId="21" fillId="0" borderId="0" xfId="46" applyNumberFormat="1" applyFont="1"/>
    <xf numFmtId="0" fontId="19" fillId="0" borderId="38" xfId="0" applyFont="1" applyFill="1" applyBorder="1" applyAlignment="1">
      <alignment vertical="center" wrapText="1"/>
    </xf>
    <xf numFmtId="2" fontId="19" fillId="0" borderId="38" xfId="0" applyNumberFormat="1" applyFont="1" applyFill="1" applyBorder="1" applyAlignment="1">
      <alignment horizontal="center" vertical="center" wrapText="1"/>
    </xf>
    <xf numFmtId="1" fontId="19" fillId="0" borderId="37" xfId="0" applyNumberFormat="1" applyFont="1" applyFill="1" applyBorder="1" applyAlignment="1">
      <alignment horizontal="center" vertical="center" wrapText="1"/>
    </xf>
    <xf numFmtId="0" fontId="19" fillId="0" borderId="39" xfId="0" applyFont="1" applyFill="1" applyBorder="1" applyAlignment="1">
      <alignment vertic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a 3" xfId="45" xr:uid="{9259AFED-E7A4-4A3A-9CBB-6EE048EB1312}"/>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6393-4112-431A-865D-08F6D22C004F}">
  <dimension ref="A1:R46"/>
  <sheetViews>
    <sheetView workbookViewId="0">
      <selection activeCell="B25" sqref="B25"/>
    </sheetView>
  </sheetViews>
  <sheetFormatPr defaultColWidth="12.5703125" defaultRowHeight="12.75" x14ac:dyDescent="0.2"/>
  <cols>
    <col min="1" max="1" width="15.5703125" style="290" customWidth="1"/>
    <col min="2" max="2" width="20.28515625" style="290" customWidth="1"/>
    <col min="3" max="16384" width="12.5703125" style="290"/>
  </cols>
  <sheetData>
    <row r="1" spans="1:18" x14ac:dyDescent="0.2">
      <c r="A1" s="288" t="s">
        <v>143</v>
      </c>
      <c r="B1" s="289"/>
    </row>
    <row r="2" spans="1:18" x14ac:dyDescent="0.2">
      <c r="A2" s="291" t="s">
        <v>144</v>
      </c>
    </row>
    <row r="3" spans="1:18" x14ac:dyDescent="0.2">
      <c r="A3" s="290" t="s">
        <v>145</v>
      </c>
    </row>
    <row r="4" spans="1:18" x14ac:dyDescent="0.2">
      <c r="A4" s="290" t="s">
        <v>146</v>
      </c>
    </row>
    <row r="5" spans="1:18" x14ac:dyDescent="0.2">
      <c r="A5" s="290" t="s">
        <v>147</v>
      </c>
    </row>
    <row r="8" spans="1:18" x14ac:dyDescent="0.2">
      <c r="A8" s="288" t="s">
        <v>148</v>
      </c>
      <c r="B8" s="289"/>
    </row>
    <row r="9" spans="1:18" x14ac:dyDescent="0.2">
      <c r="A9" s="292" t="s">
        <v>149</v>
      </c>
      <c r="B9" s="293"/>
      <c r="C9" s="293"/>
      <c r="D9" s="293"/>
      <c r="E9" s="293"/>
      <c r="F9" s="293"/>
      <c r="G9" s="293"/>
      <c r="H9" s="293"/>
      <c r="I9" s="293"/>
      <c r="J9" s="293"/>
    </row>
    <row r="10" spans="1:18" x14ac:dyDescent="0.2">
      <c r="A10" s="292" t="s">
        <v>150</v>
      </c>
      <c r="B10" s="293"/>
      <c r="C10" s="293"/>
      <c r="D10" s="293"/>
      <c r="E10" s="293"/>
      <c r="F10" s="293"/>
      <c r="G10" s="293"/>
      <c r="H10" s="293"/>
      <c r="I10" s="293"/>
      <c r="J10" s="293"/>
      <c r="K10" s="293"/>
      <c r="L10" s="293"/>
      <c r="M10" s="293"/>
    </row>
    <row r="11" spans="1:18" x14ac:dyDescent="0.2">
      <c r="A11" s="292" t="s">
        <v>151</v>
      </c>
      <c r="B11" s="293"/>
      <c r="C11" s="293"/>
      <c r="D11" s="293"/>
      <c r="E11" s="293"/>
      <c r="F11" s="293"/>
      <c r="G11" s="293"/>
      <c r="H11" s="293"/>
      <c r="I11" s="293"/>
      <c r="J11" s="293"/>
      <c r="K11" s="293"/>
      <c r="L11" s="293"/>
      <c r="M11" s="293"/>
      <c r="N11" s="293"/>
      <c r="O11" s="293"/>
      <c r="P11" s="293"/>
      <c r="Q11" s="293"/>
      <c r="R11" s="293"/>
    </row>
    <row r="12" spans="1:18" x14ac:dyDescent="0.2">
      <c r="A12" s="292" t="s">
        <v>152</v>
      </c>
      <c r="B12" s="293"/>
      <c r="C12" s="293"/>
      <c r="D12" s="293"/>
      <c r="E12" s="293"/>
      <c r="F12" s="293"/>
      <c r="G12" s="293"/>
      <c r="H12" s="293"/>
      <c r="I12" s="293"/>
      <c r="J12" s="293"/>
      <c r="K12" s="293"/>
      <c r="L12" s="293"/>
      <c r="M12" s="293"/>
      <c r="N12" s="293"/>
      <c r="O12" s="293"/>
      <c r="P12" s="293"/>
      <c r="Q12" s="293"/>
    </row>
    <row r="13" spans="1:18" x14ac:dyDescent="0.2">
      <c r="A13" s="294" t="s">
        <v>153</v>
      </c>
      <c r="B13" s="295"/>
      <c r="C13" s="295"/>
      <c r="D13" s="295"/>
      <c r="E13" s="295"/>
      <c r="F13" s="295"/>
      <c r="G13" s="295"/>
      <c r="H13" s="295"/>
      <c r="I13" s="295"/>
      <c r="J13" s="295"/>
      <c r="K13" s="295"/>
      <c r="L13" s="295"/>
      <c r="M13" s="295"/>
      <c r="N13" s="295"/>
      <c r="O13" s="295"/>
      <c r="P13" s="295"/>
      <c r="Q13" s="295"/>
      <c r="R13" s="295"/>
    </row>
    <row r="15" spans="1:18" x14ac:dyDescent="0.2">
      <c r="E15" s="290" t="s">
        <v>154</v>
      </c>
    </row>
    <row r="16" spans="1:18" x14ac:dyDescent="0.2">
      <c r="A16" s="288" t="s">
        <v>155</v>
      </c>
      <c r="B16" s="289"/>
    </row>
    <row r="17" spans="1:2" x14ac:dyDescent="0.2">
      <c r="A17" s="290" t="s">
        <v>156</v>
      </c>
      <c r="B17" s="290" t="s">
        <v>157</v>
      </c>
    </row>
    <row r="19" spans="1:2" x14ac:dyDescent="0.2">
      <c r="A19" s="290" t="s">
        <v>158</v>
      </c>
      <c r="B19" s="291" t="s">
        <v>159</v>
      </c>
    </row>
    <row r="21" spans="1:2" x14ac:dyDescent="0.2">
      <c r="A21" s="290" t="s">
        <v>160</v>
      </c>
      <c r="B21" s="290" t="s">
        <v>161</v>
      </c>
    </row>
    <row r="22" spans="1:2" x14ac:dyDescent="0.2">
      <c r="B22" s="290" t="s">
        <v>162</v>
      </c>
    </row>
    <row r="23" spans="1:2" x14ac:dyDescent="0.2">
      <c r="B23" s="290" t="s">
        <v>163</v>
      </c>
    </row>
    <row r="25" spans="1:2" x14ac:dyDescent="0.2">
      <c r="A25" s="290" t="s">
        <v>164</v>
      </c>
      <c r="B25" s="290" t="s">
        <v>165</v>
      </c>
    </row>
    <row r="27" spans="1:2" x14ac:dyDescent="0.2">
      <c r="A27" s="290" t="s">
        <v>166</v>
      </c>
      <c r="B27" s="290" t="s">
        <v>167</v>
      </c>
    </row>
    <row r="30" spans="1:2" x14ac:dyDescent="0.2">
      <c r="A30" s="288" t="s">
        <v>168</v>
      </c>
      <c r="B30" s="289"/>
    </row>
    <row r="31" spans="1:2" x14ac:dyDescent="0.2">
      <c r="A31" s="290" t="s">
        <v>169</v>
      </c>
    </row>
    <row r="32" spans="1:2" x14ac:dyDescent="0.2">
      <c r="A32" s="291" t="s">
        <v>170</v>
      </c>
    </row>
    <row r="46" spans="1:1" x14ac:dyDescent="0.2">
      <c r="A46" s="296"/>
    </row>
  </sheetData>
  <hyperlinks>
    <hyperlink ref="B19" r:id="rId1" xr:uid="{BBFC004C-67AB-410A-AF09-8C993BA8C95C}"/>
    <hyperlink ref="A2" r:id="rId2" xr:uid="{6E2AFC23-F687-48B6-BDBE-6C53FD9339C0}"/>
    <hyperlink ref="A32" r:id="rId3" xr:uid="{51338F4C-1B5B-4152-B16A-AF494E738A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
  <sheetViews>
    <sheetView topLeftCell="A6" workbookViewId="0">
      <selection activeCell="V2" sqref="V2:V33"/>
    </sheetView>
  </sheetViews>
  <sheetFormatPr defaultRowHeight="15" x14ac:dyDescent="0.25"/>
  <cols>
    <col min="1" max="1" width="12.5703125" bestFit="1" customWidth="1"/>
    <col min="22" max="22" width="13.85546875" bestFit="1" customWidth="1"/>
    <col min="240" max="240" width="12.42578125" bestFit="1" customWidth="1"/>
    <col min="241" max="243" width="9.140625" bestFit="1" customWidth="1"/>
    <col min="244" max="244" width="12.5703125" bestFit="1" customWidth="1"/>
    <col min="245" max="245" width="8.42578125" bestFit="1" customWidth="1"/>
    <col min="246" max="246" width="8.85546875" bestFit="1" customWidth="1"/>
    <col min="247" max="249" width="12" bestFit="1" customWidth="1"/>
    <col min="250" max="250" width="13.5703125" bestFit="1" customWidth="1"/>
    <col min="496" max="496" width="12.42578125" bestFit="1" customWidth="1"/>
    <col min="497" max="499" width="9.140625" bestFit="1" customWidth="1"/>
    <col min="500" max="500" width="12.5703125" bestFit="1" customWidth="1"/>
    <col min="501" max="501" width="8.42578125" bestFit="1" customWidth="1"/>
    <col min="502" max="502" width="8.85546875" bestFit="1" customWidth="1"/>
    <col min="503" max="505" width="12" bestFit="1" customWidth="1"/>
    <col min="506" max="506" width="13.5703125" bestFit="1" customWidth="1"/>
    <col min="752" max="752" width="12.42578125" bestFit="1" customWidth="1"/>
    <col min="753" max="755" width="9.140625" bestFit="1" customWidth="1"/>
    <col min="756" max="756" width="12.5703125" bestFit="1" customWidth="1"/>
    <col min="757" max="757" width="8.42578125" bestFit="1" customWidth="1"/>
    <col min="758" max="758" width="8.85546875" bestFit="1" customWidth="1"/>
    <col min="759" max="761" width="12" bestFit="1" customWidth="1"/>
    <col min="762" max="762" width="13.5703125" bestFit="1" customWidth="1"/>
    <col min="1008" max="1008" width="12.42578125" bestFit="1" customWidth="1"/>
    <col min="1009" max="1011" width="9.140625" bestFit="1" customWidth="1"/>
    <col min="1012" max="1012" width="12.5703125" bestFit="1" customWidth="1"/>
    <col min="1013" max="1013" width="8.42578125" bestFit="1" customWidth="1"/>
    <col min="1014" max="1014" width="8.85546875" bestFit="1" customWidth="1"/>
    <col min="1015" max="1017" width="12" bestFit="1" customWidth="1"/>
    <col min="1018" max="1018" width="13.5703125" bestFit="1" customWidth="1"/>
    <col min="1264" max="1264" width="12.42578125" bestFit="1" customWidth="1"/>
    <col min="1265" max="1267" width="9.140625" bestFit="1" customWidth="1"/>
    <col min="1268" max="1268" width="12.5703125" bestFit="1" customWidth="1"/>
    <col min="1269" max="1269" width="8.42578125" bestFit="1" customWidth="1"/>
    <col min="1270" max="1270" width="8.85546875" bestFit="1" customWidth="1"/>
    <col min="1271" max="1273" width="12" bestFit="1" customWidth="1"/>
    <col min="1274" max="1274" width="13.5703125" bestFit="1" customWidth="1"/>
    <col min="1520" max="1520" width="12.42578125" bestFit="1" customWidth="1"/>
    <col min="1521" max="1523" width="9.140625" bestFit="1" customWidth="1"/>
    <col min="1524" max="1524" width="12.5703125" bestFit="1" customWidth="1"/>
    <col min="1525" max="1525" width="8.42578125" bestFit="1" customWidth="1"/>
    <col min="1526" max="1526" width="8.85546875" bestFit="1" customWidth="1"/>
    <col min="1527" max="1529" width="12" bestFit="1" customWidth="1"/>
    <col min="1530" max="1530" width="13.5703125" bestFit="1" customWidth="1"/>
    <col min="1776" max="1776" width="12.42578125" bestFit="1" customWidth="1"/>
    <col min="1777" max="1779" width="9.140625" bestFit="1" customWidth="1"/>
    <col min="1780" max="1780" width="12.5703125" bestFit="1" customWidth="1"/>
    <col min="1781" max="1781" width="8.42578125" bestFit="1" customWidth="1"/>
    <col min="1782" max="1782" width="8.85546875" bestFit="1" customWidth="1"/>
    <col min="1783" max="1785" width="12" bestFit="1" customWidth="1"/>
    <col min="1786" max="1786" width="13.5703125" bestFit="1" customWidth="1"/>
    <col min="2032" max="2032" width="12.42578125" bestFit="1" customWidth="1"/>
    <col min="2033" max="2035" width="9.140625" bestFit="1" customWidth="1"/>
    <col min="2036" max="2036" width="12.5703125" bestFit="1" customWidth="1"/>
    <col min="2037" max="2037" width="8.42578125" bestFit="1" customWidth="1"/>
    <col min="2038" max="2038" width="8.85546875" bestFit="1" customWidth="1"/>
    <col min="2039" max="2041" width="12" bestFit="1" customWidth="1"/>
    <col min="2042" max="2042" width="13.5703125" bestFit="1" customWidth="1"/>
    <col min="2288" max="2288" width="12.42578125" bestFit="1" customWidth="1"/>
    <col min="2289" max="2291" width="9.140625" bestFit="1" customWidth="1"/>
    <col min="2292" max="2292" width="12.5703125" bestFit="1" customWidth="1"/>
    <col min="2293" max="2293" width="8.42578125" bestFit="1" customWidth="1"/>
    <col min="2294" max="2294" width="8.85546875" bestFit="1" customWidth="1"/>
    <col min="2295" max="2297" width="12" bestFit="1" customWidth="1"/>
    <col min="2298" max="2298" width="13.5703125" bestFit="1" customWidth="1"/>
    <col min="2544" max="2544" width="12.42578125" bestFit="1" customWidth="1"/>
    <col min="2545" max="2547" width="9.140625" bestFit="1" customWidth="1"/>
    <col min="2548" max="2548" width="12.5703125" bestFit="1" customWidth="1"/>
    <col min="2549" max="2549" width="8.42578125" bestFit="1" customWidth="1"/>
    <col min="2550" max="2550" width="8.85546875" bestFit="1" customWidth="1"/>
    <col min="2551" max="2553" width="12" bestFit="1" customWidth="1"/>
    <col min="2554" max="2554" width="13.5703125" bestFit="1" customWidth="1"/>
    <col min="2800" max="2800" width="12.42578125" bestFit="1" customWidth="1"/>
    <col min="2801" max="2803" width="9.140625" bestFit="1" customWidth="1"/>
    <col min="2804" max="2804" width="12.5703125" bestFit="1" customWidth="1"/>
    <col min="2805" max="2805" width="8.42578125" bestFit="1" customWidth="1"/>
    <col min="2806" max="2806" width="8.85546875" bestFit="1" customWidth="1"/>
    <col min="2807" max="2809" width="12" bestFit="1" customWidth="1"/>
    <col min="2810" max="2810" width="13.5703125" bestFit="1" customWidth="1"/>
    <col min="3056" max="3056" width="12.42578125" bestFit="1" customWidth="1"/>
    <col min="3057" max="3059" width="9.140625" bestFit="1" customWidth="1"/>
    <col min="3060" max="3060" width="12.5703125" bestFit="1" customWidth="1"/>
    <col min="3061" max="3061" width="8.42578125" bestFit="1" customWidth="1"/>
    <col min="3062" max="3062" width="8.85546875" bestFit="1" customWidth="1"/>
    <col min="3063" max="3065" width="12" bestFit="1" customWidth="1"/>
    <col min="3066" max="3066" width="13.5703125" bestFit="1" customWidth="1"/>
    <col min="3312" max="3312" width="12.42578125" bestFit="1" customWidth="1"/>
    <col min="3313" max="3315" width="9.140625" bestFit="1" customWidth="1"/>
    <col min="3316" max="3316" width="12.5703125" bestFit="1" customWidth="1"/>
    <col min="3317" max="3317" width="8.42578125" bestFit="1" customWidth="1"/>
    <col min="3318" max="3318" width="8.85546875" bestFit="1" customWidth="1"/>
    <col min="3319" max="3321" width="12" bestFit="1" customWidth="1"/>
    <col min="3322" max="3322" width="13.5703125" bestFit="1" customWidth="1"/>
    <col min="3568" max="3568" width="12.42578125" bestFit="1" customWidth="1"/>
    <col min="3569" max="3571" width="9.140625" bestFit="1" customWidth="1"/>
    <col min="3572" max="3572" width="12.5703125" bestFit="1" customWidth="1"/>
    <col min="3573" max="3573" width="8.42578125" bestFit="1" customWidth="1"/>
    <col min="3574" max="3574" width="8.85546875" bestFit="1" customWidth="1"/>
    <col min="3575" max="3577" width="12" bestFit="1" customWidth="1"/>
    <col min="3578" max="3578" width="13.5703125" bestFit="1" customWidth="1"/>
    <col min="3824" max="3824" width="12.42578125" bestFit="1" customWidth="1"/>
    <col min="3825" max="3827" width="9.140625" bestFit="1" customWidth="1"/>
    <col min="3828" max="3828" width="12.5703125" bestFit="1" customWidth="1"/>
    <col min="3829" max="3829" width="8.42578125" bestFit="1" customWidth="1"/>
    <col min="3830" max="3830" width="8.85546875" bestFit="1" customWidth="1"/>
    <col min="3831" max="3833" width="12" bestFit="1" customWidth="1"/>
    <col min="3834" max="3834" width="13.5703125" bestFit="1" customWidth="1"/>
    <col min="4080" max="4080" width="12.42578125" bestFit="1" customWidth="1"/>
    <col min="4081" max="4083" width="9.140625" bestFit="1" customWidth="1"/>
    <col min="4084" max="4084" width="12.5703125" bestFit="1" customWidth="1"/>
    <col min="4085" max="4085" width="8.42578125" bestFit="1" customWidth="1"/>
    <col min="4086" max="4086" width="8.85546875" bestFit="1" customWidth="1"/>
    <col min="4087" max="4089" width="12" bestFit="1" customWidth="1"/>
    <col min="4090" max="4090" width="13.5703125" bestFit="1" customWidth="1"/>
    <col min="4336" max="4336" width="12.42578125" bestFit="1" customWidth="1"/>
    <col min="4337" max="4339" width="9.140625" bestFit="1" customWidth="1"/>
    <col min="4340" max="4340" width="12.5703125" bestFit="1" customWidth="1"/>
    <col min="4341" max="4341" width="8.42578125" bestFit="1" customWidth="1"/>
    <col min="4342" max="4342" width="8.85546875" bestFit="1" customWidth="1"/>
    <col min="4343" max="4345" width="12" bestFit="1" customWidth="1"/>
    <col min="4346" max="4346" width="13.5703125" bestFit="1" customWidth="1"/>
    <col min="4592" max="4592" width="12.42578125" bestFit="1" customWidth="1"/>
    <col min="4593" max="4595" width="9.140625" bestFit="1" customWidth="1"/>
    <col min="4596" max="4596" width="12.5703125" bestFit="1" customWidth="1"/>
    <col min="4597" max="4597" width="8.42578125" bestFit="1" customWidth="1"/>
    <col min="4598" max="4598" width="8.85546875" bestFit="1" customWidth="1"/>
    <col min="4599" max="4601" width="12" bestFit="1" customWidth="1"/>
    <col min="4602" max="4602" width="13.5703125" bestFit="1" customWidth="1"/>
    <col min="4848" max="4848" width="12.42578125" bestFit="1" customWidth="1"/>
    <col min="4849" max="4851" width="9.140625" bestFit="1" customWidth="1"/>
    <col min="4852" max="4852" width="12.5703125" bestFit="1" customWidth="1"/>
    <col min="4853" max="4853" width="8.42578125" bestFit="1" customWidth="1"/>
    <col min="4854" max="4854" width="8.85546875" bestFit="1" customWidth="1"/>
    <col min="4855" max="4857" width="12" bestFit="1" customWidth="1"/>
    <col min="4858" max="4858" width="13.5703125" bestFit="1" customWidth="1"/>
    <col min="5104" max="5104" width="12.42578125" bestFit="1" customWidth="1"/>
    <col min="5105" max="5107" width="9.140625" bestFit="1" customWidth="1"/>
    <col min="5108" max="5108" width="12.5703125" bestFit="1" customWidth="1"/>
    <col min="5109" max="5109" width="8.42578125" bestFit="1" customWidth="1"/>
    <col min="5110" max="5110" width="8.85546875" bestFit="1" customWidth="1"/>
    <col min="5111" max="5113" width="12" bestFit="1" customWidth="1"/>
    <col min="5114" max="5114" width="13.5703125" bestFit="1" customWidth="1"/>
    <col min="5360" max="5360" width="12.42578125" bestFit="1" customWidth="1"/>
    <col min="5361" max="5363" width="9.140625" bestFit="1" customWidth="1"/>
    <col min="5364" max="5364" width="12.5703125" bestFit="1" customWidth="1"/>
    <col min="5365" max="5365" width="8.42578125" bestFit="1" customWidth="1"/>
    <col min="5366" max="5366" width="8.85546875" bestFit="1" customWidth="1"/>
    <col min="5367" max="5369" width="12" bestFit="1" customWidth="1"/>
    <col min="5370" max="5370" width="13.5703125" bestFit="1" customWidth="1"/>
    <col min="5616" max="5616" width="12.42578125" bestFit="1" customWidth="1"/>
    <col min="5617" max="5619" width="9.140625" bestFit="1" customWidth="1"/>
    <col min="5620" max="5620" width="12.5703125" bestFit="1" customWidth="1"/>
    <col min="5621" max="5621" width="8.42578125" bestFit="1" customWidth="1"/>
    <col min="5622" max="5622" width="8.85546875" bestFit="1" customWidth="1"/>
    <col min="5623" max="5625" width="12" bestFit="1" customWidth="1"/>
    <col min="5626" max="5626" width="13.5703125" bestFit="1" customWidth="1"/>
    <col min="5872" max="5872" width="12.42578125" bestFit="1" customWidth="1"/>
    <col min="5873" max="5875" width="9.140625" bestFit="1" customWidth="1"/>
    <col min="5876" max="5876" width="12.5703125" bestFit="1" customWidth="1"/>
    <col min="5877" max="5877" width="8.42578125" bestFit="1" customWidth="1"/>
    <col min="5878" max="5878" width="8.85546875" bestFit="1" customWidth="1"/>
    <col min="5879" max="5881" width="12" bestFit="1" customWidth="1"/>
    <col min="5882" max="5882" width="13.5703125" bestFit="1" customWidth="1"/>
    <col min="6128" max="6128" width="12.42578125" bestFit="1" customWidth="1"/>
    <col min="6129" max="6131" width="9.140625" bestFit="1" customWidth="1"/>
    <col min="6132" max="6132" width="12.5703125" bestFit="1" customWidth="1"/>
    <col min="6133" max="6133" width="8.42578125" bestFit="1" customWidth="1"/>
    <col min="6134" max="6134" width="8.85546875" bestFit="1" customWidth="1"/>
    <col min="6135" max="6137" width="12" bestFit="1" customWidth="1"/>
    <col min="6138" max="6138" width="13.5703125" bestFit="1" customWidth="1"/>
    <col min="6384" max="6384" width="12.42578125" bestFit="1" customWidth="1"/>
    <col min="6385" max="6387" width="9.140625" bestFit="1" customWidth="1"/>
    <col min="6388" max="6388" width="12.5703125" bestFit="1" customWidth="1"/>
    <col min="6389" max="6389" width="8.42578125" bestFit="1" customWidth="1"/>
    <col min="6390" max="6390" width="8.85546875" bestFit="1" customWidth="1"/>
    <col min="6391" max="6393" width="12" bestFit="1" customWidth="1"/>
    <col min="6394" max="6394" width="13.5703125" bestFit="1" customWidth="1"/>
    <col min="6640" max="6640" width="12.42578125" bestFit="1" customWidth="1"/>
    <col min="6641" max="6643" width="9.140625" bestFit="1" customWidth="1"/>
    <col min="6644" max="6644" width="12.5703125" bestFit="1" customWidth="1"/>
    <col min="6645" max="6645" width="8.42578125" bestFit="1" customWidth="1"/>
    <col min="6646" max="6646" width="8.85546875" bestFit="1" customWidth="1"/>
    <col min="6647" max="6649" width="12" bestFit="1" customWidth="1"/>
    <col min="6650" max="6650" width="13.5703125" bestFit="1" customWidth="1"/>
    <col min="6896" max="6896" width="12.42578125" bestFit="1" customWidth="1"/>
    <col min="6897" max="6899" width="9.140625" bestFit="1" customWidth="1"/>
    <col min="6900" max="6900" width="12.5703125" bestFit="1" customWidth="1"/>
    <col min="6901" max="6901" width="8.42578125" bestFit="1" customWidth="1"/>
    <col min="6902" max="6902" width="8.85546875" bestFit="1" customWidth="1"/>
    <col min="6903" max="6905" width="12" bestFit="1" customWidth="1"/>
    <col min="6906" max="6906" width="13.5703125" bestFit="1" customWidth="1"/>
    <col min="7152" max="7152" width="12.42578125" bestFit="1" customWidth="1"/>
    <col min="7153" max="7155" width="9.140625" bestFit="1" customWidth="1"/>
    <col min="7156" max="7156" width="12.5703125" bestFit="1" customWidth="1"/>
    <col min="7157" max="7157" width="8.42578125" bestFit="1" customWidth="1"/>
    <col min="7158" max="7158" width="8.85546875" bestFit="1" customWidth="1"/>
    <col min="7159" max="7161" width="12" bestFit="1" customWidth="1"/>
    <col min="7162" max="7162" width="13.5703125" bestFit="1" customWidth="1"/>
    <col min="7408" max="7408" width="12.42578125" bestFit="1" customWidth="1"/>
    <col min="7409" max="7411" width="9.140625" bestFit="1" customWidth="1"/>
    <col min="7412" max="7412" width="12.5703125" bestFit="1" customWidth="1"/>
    <col min="7413" max="7413" width="8.42578125" bestFit="1" customWidth="1"/>
    <col min="7414" max="7414" width="8.85546875" bestFit="1" customWidth="1"/>
    <col min="7415" max="7417" width="12" bestFit="1" customWidth="1"/>
    <col min="7418" max="7418" width="13.5703125" bestFit="1" customWidth="1"/>
    <col min="7664" max="7664" width="12.42578125" bestFit="1" customWidth="1"/>
    <col min="7665" max="7667" width="9.140625" bestFit="1" customWidth="1"/>
    <col min="7668" max="7668" width="12.5703125" bestFit="1" customWidth="1"/>
    <col min="7669" max="7669" width="8.42578125" bestFit="1" customWidth="1"/>
    <col min="7670" max="7670" width="8.85546875" bestFit="1" customWidth="1"/>
    <col min="7671" max="7673" width="12" bestFit="1" customWidth="1"/>
    <col min="7674" max="7674" width="13.5703125" bestFit="1" customWidth="1"/>
    <col min="7920" max="7920" width="12.42578125" bestFit="1" customWidth="1"/>
    <col min="7921" max="7923" width="9.140625" bestFit="1" customWidth="1"/>
    <col min="7924" max="7924" width="12.5703125" bestFit="1" customWidth="1"/>
    <col min="7925" max="7925" width="8.42578125" bestFit="1" customWidth="1"/>
    <col min="7926" max="7926" width="8.85546875" bestFit="1" customWidth="1"/>
    <col min="7927" max="7929" width="12" bestFit="1" customWidth="1"/>
    <col min="7930" max="7930" width="13.5703125" bestFit="1" customWidth="1"/>
    <col min="8176" max="8176" width="12.42578125" bestFit="1" customWidth="1"/>
    <col min="8177" max="8179" width="9.140625" bestFit="1" customWidth="1"/>
    <col min="8180" max="8180" width="12.5703125" bestFit="1" customWidth="1"/>
    <col min="8181" max="8181" width="8.42578125" bestFit="1" customWidth="1"/>
    <col min="8182" max="8182" width="8.85546875" bestFit="1" customWidth="1"/>
    <col min="8183" max="8185" width="12" bestFit="1" customWidth="1"/>
    <col min="8186" max="8186" width="13.5703125" bestFit="1" customWidth="1"/>
    <col min="8432" max="8432" width="12.42578125" bestFit="1" customWidth="1"/>
    <col min="8433" max="8435" width="9.140625" bestFit="1" customWidth="1"/>
    <col min="8436" max="8436" width="12.5703125" bestFit="1" customWidth="1"/>
    <col min="8437" max="8437" width="8.42578125" bestFit="1" customWidth="1"/>
    <col min="8438" max="8438" width="8.85546875" bestFit="1" customWidth="1"/>
    <col min="8439" max="8441" width="12" bestFit="1" customWidth="1"/>
    <col min="8442" max="8442" width="13.5703125" bestFit="1" customWidth="1"/>
    <col min="8688" max="8688" width="12.42578125" bestFit="1" customWidth="1"/>
    <col min="8689" max="8691" width="9.140625" bestFit="1" customWidth="1"/>
    <col min="8692" max="8692" width="12.5703125" bestFit="1" customWidth="1"/>
    <col min="8693" max="8693" width="8.42578125" bestFit="1" customWidth="1"/>
    <col min="8694" max="8694" width="8.85546875" bestFit="1" customWidth="1"/>
    <col min="8695" max="8697" width="12" bestFit="1" customWidth="1"/>
    <col min="8698" max="8698" width="13.5703125" bestFit="1" customWidth="1"/>
    <col min="8944" max="8944" width="12.42578125" bestFit="1" customWidth="1"/>
    <col min="8945" max="8947" width="9.140625" bestFit="1" customWidth="1"/>
    <col min="8948" max="8948" width="12.5703125" bestFit="1" customWidth="1"/>
    <col min="8949" max="8949" width="8.42578125" bestFit="1" customWidth="1"/>
    <col min="8950" max="8950" width="8.85546875" bestFit="1" customWidth="1"/>
    <col min="8951" max="8953" width="12" bestFit="1" customWidth="1"/>
    <col min="8954" max="8954" width="13.5703125" bestFit="1" customWidth="1"/>
    <col min="9200" max="9200" width="12.42578125" bestFit="1" customWidth="1"/>
    <col min="9201" max="9203" width="9.140625" bestFit="1" customWidth="1"/>
    <col min="9204" max="9204" width="12.5703125" bestFit="1" customWidth="1"/>
    <col min="9205" max="9205" width="8.42578125" bestFit="1" customWidth="1"/>
    <col min="9206" max="9206" width="8.85546875" bestFit="1" customWidth="1"/>
    <col min="9207" max="9209" width="12" bestFit="1" customWidth="1"/>
    <col min="9210" max="9210" width="13.5703125" bestFit="1" customWidth="1"/>
    <col min="9456" max="9456" width="12.42578125" bestFit="1" customWidth="1"/>
    <col min="9457" max="9459" width="9.140625" bestFit="1" customWidth="1"/>
    <col min="9460" max="9460" width="12.5703125" bestFit="1" customWidth="1"/>
    <col min="9461" max="9461" width="8.42578125" bestFit="1" customWidth="1"/>
    <col min="9462" max="9462" width="8.85546875" bestFit="1" customWidth="1"/>
    <col min="9463" max="9465" width="12" bestFit="1" customWidth="1"/>
    <col min="9466" max="9466" width="13.5703125" bestFit="1" customWidth="1"/>
    <col min="9712" max="9712" width="12.42578125" bestFit="1" customWidth="1"/>
    <col min="9713" max="9715" width="9.140625" bestFit="1" customWidth="1"/>
    <col min="9716" max="9716" width="12.5703125" bestFit="1" customWidth="1"/>
    <col min="9717" max="9717" width="8.42578125" bestFit="1" customWidth="1"/>
    <col min="9718" max="9718" width="8.85546875" bestFit="1" customWidth="1"/>
    <col min="9719" max="9721" width="12" bestFit="1" customWidth="1"/>
    <col min="9722" max="9722" width="13.5703125" bestFit="1" customWidth="1"/>
    <col min="9968" max="9968" width="12.42578125" bestFit="1" customWidth="1"/>
    <col min="9969" max="9971" width="9.140625" bestFit="1" customWidth="1"/>
    <col min="9972" max="9972" width="12.5703125" bestFit="1" customWidth="1"/>
    <col min="9973" max="9973" width="8.42578125" bestFit="1" customWidth="1"/>
    <col min="9974" max="9974" width="8.85546875" bestFit="1" customWidth="1"/>
    <col min="9975" max="9977" width="12" bestFit="1" customWidth="1"/>
    <col min="9978" max="9978" width="13.5703125" bestFit="1" customWidth="1"/>
    <col min="10224" max="10224" width="12.42578125" bestFit="1" customWidth="1"/>
    <col min="10225" max="10227" width="9.140625" bestFit="1" customWidth="1"/>
    <col min="10228" max="10228" width="12.5703125" bestFit="1" customWidth="1"/>
    <col min="10229" max="10229" width="8.42578125" bestFit="1" customWidth="1"/>
    <col min="10230" max="10230" width="8.85546875" bestFit="1" customWidth="1"/>
    <col min="10231" max="10233" width="12" bestFit="1" customWidth="1"/>
    <col min="10234" max="10234" width="13.5703125" bestFit="1" customWidth="1"/>
    <col min="10480" max="10480" width="12.42578125" bestFit="1" customWidth="1"/>
    <col min="10481" max="10483" width="9.140625" bestFit="1" customWidth="1"/>
    <col min="10484" max="10484" width="12.5703125" bestFit="1" customWidth="1"/>
    <col min="10485" max="10485" width="8.42578125" bestFit="1" customWidth="1"/>
    <col min="10486" max="10486" width="8.85546875" bestFit="1" customWidth="1"/>
    <col min="10487" max="10489" width="12" bestFit="1" customWidth="1"/>
    <col min="10490" max="10490" width="13.5703125" bestFit="1" customWidth="1"/>
    <col min="10736" max="10736" width="12.42578125" bestFit="1" customWidth="1"/>
    <col min="10737" max="10739" width="9.140625" bestFit="1" customWidth="1"/>
    <col min="10740" max="10740" width="12.5703125" bestFit="1" customWidth="1"/>
    <col min="10741" max="10741" width="8.42578125" bestFit="1" customWidth="1"/>
    <col min="10742" max="10742" width="8.85546875" bestFit="1" customWidth="1"/>
    <col min="10743" max="10745" width="12" bestFit="1" customWidth="1"/>
    <col min="10746" max="10746" width="13.5703125" bestFit="1" customWidth="1"/>
    <col min="10992" max="10992" width="12.42578125" bestFit="1" customWidth="1"/>
    <col min="10993" max="10995" width="9.140625" bestFit="1" customWidth="1"/>
    <col min="10996" max="10996" width="12.5703125" bestFit="1" customWidth="1"/>
    <col min="10997" max="10997" width="8.42578125" bestFit="1" customWidth="1"/>
    <col min="10998" max="10998" width="8.85546875" bestFit="1" customWidth="1"/>
    <col min="10999" max="11001" width="12" bestFit="1" customWidth="1"/>
    <col min="11002" max="11002" width="13.5703125" bestFit="1" customWidth="1"/>
    <col min="11248" max="11248" width="12.42578125" bestFit="1" customWidth="1"/>
    <col min="11249" max="11251" width="9.140625" bestFit="1" customWidth="1"/>
    <col min="11252" max="11252" width="12.5703125" bestFit="1" customWidth="1"/>
    <col min="11253" max="11253" width="8.42578125" bestFit="1" customWidth="1"/>
    <col min="11254" max="11254" width="8.85546875" bestFit="1" customWidth="1"/>
    <col min="11255" max="11257" width="12" bestFit="1" customWidth="1"/>
    <col min="11258" max="11258" width="13.5703125" bestFit="1" customWidth="1"/>
    <col min="11504" max="11504" width="12.42578125" bestFit="1" customWidth="1"/>
    <col min="11505" max="11507" width="9.140625" bestFit="1" customWidth="1"/>
    <col min="11508" max="11508" width="12.5703125" bestFit="1" customWidth="1"/>
    <col min="11509" max="11509" width="8.42578125" bestFit="1" customWidth="1"/>
    <col min="11510" max="11510" width="8.85546875" bestFit="1" customWidth="1"/>
    <col min="11511" max="11513" width="12" bestFit="1" customWidth="1"/>
    <col min="11514" max="11514" width="13.5703125" bestFit="1" customWidth="1"/>
    <col min="11760" max="11760" width="12.42578125" bestFit="1" customWidth="1"/>
    <col min="11761" max="11763" width="9.140625" bestFit="1" customWidth="1"/>
    <col min="11764" max="11764" width="12.5703125" bestFit="1" customWidth="1"/>
    <col min="11765" max="11765" width="8.42578125" bestFit="1" customWidth="1"/>
    <col min="11766" max="11766" width="8.85546875" bestFit="1" customWidth="1"/>
    <col min="11767" max="11769" width="12" bestFit="1" customWidth="1"/>
    <col min="11770" max="11770" width="13.5703125" bestFit="1" customWidth="1"/>
    <col min="12016" max="12016" width="12.42578125" bestFit="1" customWidth="1"/>
    <col min="12017" max="12019" width="9.140625" bestFit="1" customWidth="1"/>
    <col min="12020" max="12020" width="12.5703125" bestFit="1" customWidth="1"/>
    <col min="12021" max="12021" width="8.42578125" bestFit="1" customWidth="1"/>
    <col min="12022" max="12022" width="8.85546875" bestFit="1" customWidth="1"/>
    <col min="12023" max="12025" width="12" bestFit="1" customWidth="1"/>
    <col min="12026" max="12026" width="13.5703125" bestFit="1" customWidth="1"/>
    <col min="12272" max="12272" width="12.42578125" bestFit="1" customWidth="1"/>
    <col min="12273" max="12275" width="9.140625" bestFit="1" customWidth="1"/>
    <col min="12276" max="12276" width="12.5703125" bestFit="1" customWidth="1"/>
    <col min="12277" max="12277" width="8.42578125" bestFit="1" customWidth="1"/>
    <col min="12278" max="12278" width="8.85546875" bestFit="1" customWidth="1"/>
    <col min="12279" max="12281" width="12" bestFit="1" customWidth="1"/>
    <col min="12282" max="12282" width="13.5703125" bestFit="1" customWidth="1"/>
    <col min="12528" max="12528" width="12.42578125" bestFit="1" customWidth="1"/>
    <col min="12529" max="12531" width="9.140625" bestFit="1" customWidth="1"/>
    <col min="12532" max="12532" width="12.5703125" bestFit="1" customWidth="1"/>
    <col min="12533" max="12533" width="8.42578125" bestFit="1" customWidth="1"/>
    <col min="12534" max="12534" width="8.85546875" bestFit="1" customWidth="1"/>
    <col min="12535" max="12537" width="12" bestFit="1" customWidth="1"/>
    <col min="12538" max="12538" width="13.5703125" bestFit="1" customWidth="1"/>
    <col min="12784" max="12784" width="12.42578125" bestFit="1" customWidth="1"/>
    <col min="12785" max="12787" width="9.140625" bestFit="1" customWidth="1"/>
    <col min="12788" max="12788" width="12.5703125" bestFit="1" customWidth="1"/>
    <col min="12789" max="12789" width="8.42578125" bestFit="1" customWidth="1"/>
    <col min="12790" max="12790" width="8.85546875" bestFit="1" customWidth="1"/>
    <col min="12791" max="12793" width="12" bestFit="1" customWidth="1"/>
    <col min="12794" max="12794" width="13.5703125" bestFit="1" customWidth="1"/>
    <col min="13040" max="13040" width="12.42578125" bestFit="1" customWidth="1"/>
    <col min="13041" max="13043" width="9.140625" bestFit="1" customWidth="1"/>
    <col min="13044" max="13044" width="12.5703125" bestFit="1" customWidth="1"/>
    <col min="13045" max="13045" width="8.42578125" bestFit="1" customWidth="1"/>
    <col min="13046" max="13046" width="8.85546875" bestFit="1" customWidth="1"/>
    <col min="13047" max="13049" width="12" bestFit="1" customWidth="1"/>
    <col min="13050" max="13050" width="13.5703125" bestFit="1" customWidth="1"/>
    <col min="13296" max="13296" width="12.42578125" bestFit="1" customWidth="1"/>
    <col min="13297" max="13299" width="9.140625" bestFit="1" customWidth="1"/>
    <col min="13300" max="13300" width="12.5703125" bestFit="1" customWidth="1"/>
    <col min="13301" max="13301" width="8.42578125" bestFit="1" customWidth="1"/>
    <col min="13302" max="13302" width="8.85546875" bestFit="1" customWidth="1"/>
    <col min="13303" max="13305" width="12" bestFit="1" customWidth="1"/>
    <col min="13306" max="13306" width="13.5703125" bestFit="1" customWidth="1"/>
    <col min="13552" max="13552" width="12.42578125" bestFit="1" customWidth="1"/>
    <col min="13553" max="13555" width="9.140625" bestFit="1" customWidth="1"/>
    <col min="13556" max="13556" width="12.5703125" bestFit="1" customWidth="1"/>
    <col min="13557" max="13557" width="8.42578125" bestFit="1" customWidth="1"/>
    <col min="13558" max="13558" width="8.85546875" bestFit="1" customWidth="1"/>
    <col min="13559" max="13561" width="12" bestFit="1" customWidth="1"/>
    <col min="13562" max="13562" width="13.5703125" bestFit="1" customWidth="1"/>
    <col min="13808" max="13808" width="12.42578125" bestFit="1" customWidth="1"/>
    <col min="13809" max="13811" width="9.140625" bestFit="1" customWidth="1"/>
    <col min="13812" max="13812" width="12.5703125" bestFit="1" customWidth="1"/>
    <col min="13813" max="13813" width="8.42578125" bestFit="1" customWidth="1"/>
    <col min="13814" max="13814" width="8.85546875" bestFit="1" customWidth="1"/>
    <col min="13815" max="13817" width="12" bestFit="1" customWidth="1"/>
    <col min="13818" max="13818" width="13.5703125" bestFit="1" customWidth="1"/>
    <col min="14064" max="14064" width="12.42578125" bestFit="1" customWidth="1"/>
    <col min="14065" max="14067" width="9.140625" bestFit="1" customWidth="1"/>
    <col min="14068" max="14068" width="12.5703125" bestFit="1" customWidth="1"/>
    <col min="14069" max="14069" width="8.42578125" bestFit="1" customWidth="1"/>
    <col min="14070" max="14070" width="8.85546875" bestFit="1" customWidth="1"/>
    <col min="14071" max="14073" width="12" bestFit="1" customWidth="1"/>
    <col min="14074" max="14074" width="13.5703125" bestFit="1" customWidth="1"/>
    <col min="14320" max="14320" width="12.42578125" bestFit="1" customWidth="1"/>
    <col min="14321" max="14323" width="9.140625" bestFit="1" customWidth="1"/>
    <col min="14324" max="14324" width="12.5703125" bestFit="1" customWidth="1"/>
    <col min="14325" max="14325" width="8.42578125" bestFit="1" customWidth="1"/>
    <col min="14326" max="14326" width="8.85546875" bestFit="1" customWidth="1"/>
    <col min="14327" max="14329" width="12" bestFit="1" customWidth="1"/>
    <col min="14330" max="14330" width="13.5703125" bestFit="1" customWidth="1"/>
    <col min="14576" max="14576" width="12.42578125" bestFit="1" customWidth="1"/>
    <col min="14577" max="14579" width="9.140625" bestFit="1" customWidth="1"/>
    <col min="14580" max="14580" width="12.5703125" bestFit="1" customWidth="1"/>
    <col min="14581" max="14581" width="8.42578125" bestFit="1" customWidth="1"/>
    <col min="14582" max="14582" width="8.85546875" bestFit="1" customWidth="1"/>
    <col min="14583" max="14585" width="12" bestFit="1" customWidth="1"/>
    <col min="14586" max="14586" width="13.5703125" bestFit="1" customWidth="1"/>
    <col min="14832" max="14832" width="12.42578125" bestFit="1" customWidth="1"/>
    <col min="14833" max="14835" width="9.140625" bestFit="1" customWidth="1"/>
    <col min="14836" max="14836" width="12.5703125" bestFit="1" customWidth="1"/>
    <col min="14837" max="14837" width="8.42578125" bestFit="1" customWidth="1"/>
    <col min="14838" max="14838" width="8.85546875" bestFit="1" customWidth="1"/>
    <col min="14839" max="14841" width="12" bestFit="1" customWidth="1"/>
    <col min="14842" max="14842" width="13.5703125" bestFit="1" customWidth="1"/>
    <col min="15088" max="15088" width="12.42578125" bestFit="1" customWidth="1"/>
    <col min="15089" max="15091" width="9.140625" bestFit="1" customWidth="1"/>
    <col min="15092" max="15092" width="12.5703125" bestFit="1" customWidth="1"/>
    <col min="15093" max="15093" width="8.42578125" bestFit="1" customWidth="1"/>
    <col min="15094" max="15094" width="8.85546875" bestFit="1" customWidth="1"/>
    <col min="15095" max="15097" width="12" bestFit="1" customWidth="1"/>
    <col min="15098" max="15098" width="13.5703125" bestFit="1" customWidth="1"/>
    <col min="15344" max="15344" width="12.42578125" bestFit="1" customWidth="1"/>
    <col min="15345" max="15347" width="9.140625" bestFit="1" customWidth="1"/>
    <col min="15348" max="15348" width="12.5703125" bestFit="1" customWidth="1"/>
    <col min="15349" max="15349" width="8.42578125" bestFit="1" customWidth="1"/>
    <col min="15350" max="15350" width="8.85546875" bestFit="1" customWidth="1"/>
    <col min="15351" max="15353" width="12" bestFit="1" customWidth="1"/>
    <col min="15354" max="15354" width="13.5703125" bestFit="1" customWidth="1"/>
    <col min="15600" max="15600" width="12.42578125" bestFit="1" customWidth="1"/>
    <col min="15601" max="15603" width="9.140625" bestFit="1" customWidth="1"/>
    <col min="15604" max="15604" width="12.5703125" bestFit="1" customWidth="1"/>
    <col min="15605" max="15605" width="8.42578125" bestFit="1" customWidth="1"/>
    <col min="15606" max="15606" width="8.85546875" bestFit="1" customWidth="1"/>
    <col min="15607" max="15609" width="12" bestFit="1" customWidth="1"/>
    <col min="15610" max="15610" width="13.5703125" bestFit="1" customWidth="1"/>
    <col min="15856" max="15856" width="12.42578125" bestFit="1" customWidth="1"/>
    <col min="15857" max="15859" width="9.140625" bestFit="1" customWidth="1"/>
    <col min="15860" max="15860" width="12.5703125" bestFit="1" customWidth="1"/>
    <col min="15861" max="15861" width="8.42578125" bestFit="1" customWidth="1"/>
    <col min="15862" max="15862" width="8.85546875" bestFit="1" customWidth="1"/>
    <col min="15863" max="15865" width="12" bestFit="1" customWidth="1"/>
    <col min="15866" max="15866" width="13.5703125" bestFit="1" customWidth="1"/>
    <col min="16112" max="16112" width="12.42578125" bestFit="1" customWidth="1"/>
    <col min="16113" max="16115" width="9.140625" bestFit="1" customWidth="1"/>
    <col min="16116" max="16116" width="12.5703125" bestFit="1" customWidth="1"/>
    <col min="16117" max="16117" width="8.42578125" bestFit="1" customWidth="1"/>
    <col min="16118" max="16118" width="8.85546875" bestFit="1" customWidth="1"/>
    <col min="16119" max="16121" width="12" bestFit="1" customWidth="1"/>
    <col min="16122" max="16122" width="13.5703125" bestFit="1" customWidth="1"/>
  </cols>
  <sheetData>
    <row r="1" spans="1:22" s="253" customFormat="1" ht="116.25" thickBot="1" x14ac:dyDescent="0.3">
      <c r="A1" s="247" t="s">
        <v>10</v>
      </c>
      <c r="B1" s="248" t="s">
        <v>128</v>
      </c>
      <c r="C1" s="248" t="s">
        <v>129</v>
      </c>
      <c r="D1" s="249" t="s">
        <v>13</v>
      </c>
      <c r="E1" s="247" t="s">
        <v>3</v>
      </c>
      <c r="F1" s="247" t="s">
        <v>11</v>
      </c>
      <c r="G1" s="247" t="s">
        <v>12</v>
      </c>
      <c r="H1" s="247" t="s">
        <v>14</v>
      </c>
      <c r="I1" s="250" t="s">
        <v>15</v>
      </c>
      <c r="J1" s="249" t="s">
        <v>130</v>
      </c>
      <c r="K1" s="247" t="s">
        <v>131</v>
      </c>
      <c r="L1" s="247" t="s">
        <v>132</v>
      </c>
      <c r="M1" s="247" t="s">
        <v>133</v>
      </c>
      <c r="N1" s="251" t="s">
        <v>134</v>
      </c>
      <c r="O1" s="247" t="s">
        <v>135</v>
      </c>
      <c r="P1" s="247" t="s">
        <v>136</v>
      </c>
      <c r="Q1" s="247" t="s">
        <v>137</v>
      </c>
      <c r="R1" s="251" t="s">
        <v>138</v>
      </c>
      <c r="S1" s="247" t="s">
        <v>139</v>
      </c>
      <c r="T1" s="247" t="s">
        <v>140</v>
      </c>
      <c r="U1" s="250" t="s">
        <v>141</v>
      </c>
      <c r="V1" s="252" t="s">
        <v>142</v>
      </c>
    </row>
    <row r="2" spans="1:22" s="3" customFormat="1" ht="15.75" thickTop="1" x14ac:dyDescent="0.25">
      <c r="A2" s="258" t="s">
        <v>44</v>
      </c>
      <c r="B2" s="258" t="s">
        <v>127</v>
      </c>
      <c r="C2" s="258" t="s">
        <v>124</v>
      </c>
      <c r="D2" s="258">
        <v>3.8585998535156252</v>
      </c>
      <c r="E2" s="258">
        <v>6825</v>
      </c>
      <c r="F2" s="258">
        <v>2379</v>
      </c>
      <c r="G2" s="258">
        <v>2330</v>
      </c>
      <c r="H2" s="258">
        <v>1768.7763072352905</v>
      </c>
      <c r="I2" s="258">
        <v>616.54488423630119</v>
      </c>
      <c r="J2" s="258">
        <v>3070</v>
      </c>
      <c r="K2" s="258">
        <v>2680</v>
      </c>
      <c r="L2" s="258">
        <v>255</v>
      </c>
      <c r="M2" s="258">
        <v>55</v>
      </c>
      <c r="N2" s="259">
        <v>1.7915309446254073E-2</v>
      </c>
      <c r="O2" s="258">
        <v>60</v>
      </c>
      <c r="P2" s="258">
        <v>15</v>
      </c>
      <c r="Q2" s="258">
        <v>75</v>
      </c>
      <c r="R2" s="259">
        <v>2.4429967426710098E-2</v>
      </c>
      <c r="S2" s="258">
        <v>10</v>
      </c>
      <c r="T2" s="258">
        <v>0</v>
      </c>
      <c r="U2" s="258">
        <v>0</v>
      </c>
      <c r="V2" s="258" t="s">
        <v>6</v>
      </c>
    </row>
    <row r="3" spans="1:22" x14ac:dyDescent="0.25">
      <c r="A3" s="258" t="s">
        <v>45</v>
      </c>
      <c r="B3" s="258" t="s">
        <v>127</v>
      </c>
      <c r="C3" s="258" t="s">
        <v>124</v>
      </c>
      <c r="D3" s="258">
        <v>2.6311999511718751</v>
      </c>
      <c r="E3" s="258">
        <v>6130</v>
      </c>
      <c r="F3" s="258">
        <v>2183</v>
      </c>
      <c r="G3" s="258">
        <v>2130</v>
      </c>
      <c r="H3" s="258">
        <v>2329.735525143135</v>
      </c>
      <c r="I3" s="258">
        <v>829.6594863601083</v>
      </c>
      <c r="J3" s="258">
        <v>3115</v>
      </c>
      <c r="K3" s="258">
        <v>2475</v>
      </c>
      <c r="L3" s="258">
        <v>350</v>
      </c>
      <c r="M3" s="258">
        <v>155</v>
      </c>
      <c r="N3" s="259">
        <v>4.9759229534510431E-2</v>
      </c>
      <c r="O3" s="258">
        <v>70</v>
      </c>
      <c r="P3" s="258">
        <v>30</v>
      </c>
      <c r="Q3" s="258">
        <v>100</v>
      </c>
      <c r="R3" s="259">
        <v>3.2102728731942212E-2</v>
      </c>
      <c r="S3" s="258">
        <v>10</v>
      </c>
      <c r="T3" s="258">
        <v>10</v>
      </c>
      <c r="U3" s="258">
        <v>15</v>
      </c>
      <c r="V3" s="258" t="s">
        <v>6</v>
      </c>
    </row>
    <row r="4" spans="1:22" x14ac:dyDescent="0.25">
      <c r="A4" s="258" t="s">
        <v>46</v>
      </c>
      <c r="B4" s="258" t="s">
        <v>127</v>
      </c>
      <c r="C4" s="258" t="s">
        <v>124</v>
      </c>
      <c r="D4" s="258">
        <v>8.0420001220703128</v>
      </c>
      <c r="E4" s="258">
        <v>12471</v>
      </c>
      <c r="F4" s="258">
        <v>4144</v>
      </c>
      <c r="G4" s="258">
        <v>4036</v>
      </c>
      <c r="H4" s="258">
        <v>1550.7336248074437</v>
      </c>
      <c r="I4" s="258">
        <v>515.29469498853712</v>
      </c>
      <c r="J4" s="258">
        <v>6040</v>
      </c>
      <c r="K4" s="258">
        <v>5085</v>
      </c>
      <c r="L4" s="258">
        <v>545</v>
      </c>
      <c r="M4" s="258">
        <v>240</v>
      </c>
      <c r="N4" s="259">
        <v>3.9735099337748346E-2</v>
      </c>
      <c r="O4" s="258">
        <v>90</v>
      </c>
      <c r="P4" s="258">
        <v>25</v>
      </c>
      <c r="Q4" s="258">
        <v>115</v>
      </c>
      <c r="R4" s="259">
        <v>1.9039735099337748E-2</v>
      </c>
      <c r="S4" s="258">
        <v>0</v>
      </c>
      <c r="T4" s="258">
        <v>10</v>
      </c>
      <c r="U4" s="258">
        <v>45</v>
      </c>
      <c r="V4" s="258" t="s">
        <v>6</v>
      </c>
    </row>
    <row r="5" spans="1:22" x14ac:dyDescent="0.25">
      <c r="A5" s="258" t="s">
        <v>47</v>
      </c>
      <c r="B5" s="258" t="s">
        <v>127</v>
      </c>
      <c r="C5" s="258" t="s">
        <v>124</v>
      </c>
      <c r="D5" s="258">
        <v>7.9154998779296877</v>
      </c>
      <c r="E5" s="258">
        <v>1325</v>
      </c>
      <c r="F5" s="258">
        <v>468</v>
      </c>
      <c r="G5" s="258">
        <v>456</v>
      </c>
      <c r="H5" s="258">
        <v>167.39309208941029</v>
      </c>
      <c r="I5" s="258">
        <v>59.124503470070948</v>
      </c>
      <c r="J5" s="258">
        <v>735</v>
      </c>
      <c r="K5" s="258">
        <v>555</v>
      </c>
      <c r="L5" s="258">
        <v>80</v>
      </c>
      <c r="M5" s="258">
        <v>30</v>
      </c>
      <c r="N5" s="259">
        <v>4.0816326530612242E-2</v>
      </c>
      <c r="O5" s="258">
        <v>20</v>
      </c>
      <c r="P5" s="258">
        <v>15</v>
      </c>
      <c r="Q5" s="258">
        <v>35</v>
      </c>
      <c r="R5" s="259">
        <v>4.7619047619047616E-2</v>
      </c>
      <c r="S5" s="258">
        <v>0</v>
      </c>
      <c r="T5" s="258">
        <v>0</v>
      </c>
      <c r="U5" s="258">
        <v>25</v>
      </c>
      <c r="V5" s="258" t="s">
        <v>6</v>
      </c>
    </row>
    <row r="6" spans="1:22" x14ac:dyDescent="0.25">
      <c r="A6" s="258" t="s">
        <v>48</v>
      </c>
      <c r="B6" s="258" t="s">
        <v>127</v>
      </c>
      <c r="C6" s="258" t="s">
        <v>124</v>
      </c>
      <c r="D6" s="258">
        <v>5.8269000244140621</v>
      </c>
      <c r="E6" s="258">
        <v>1313</v>
      </c>
      <c r="F6" s="258">
        <v>508</v>
      </c>
      <c r="G6" s="258">
        <v>454</v>
      </c>
      <c r="H6" s="258">
        <v>225.33422480198325</v>
      </c>
      <c r="I6" s="258">
        <v>87.181863061239525</v>
      </c>
      <c r="J6" s="258">
        <v>695</v>
      </c>
      <c r="K6" s="258">
        <v>575</v>
      </c>
      <c r="L6" s="258">
        <v>80</v>
      </c>
      <c r="M6" s="258">
        <v>15</v>
      </c>
      <c r="N6" s="259">
        <v>2.1582733812949641E-2</v>
      </c>
      <c r="O6" s="258">
        <v>10</v>
      </c>
      <c r="P6" s="258">
        <v>0</v>
      </c>
      <c r="Q6" s="258">
        <v>10</v>
      </c>
      <c r="R6" s="259">
        <v>1.4388489208633094E-2</v>
      </c>
      <c r="S6" s="258">
        <v>0</v>
      </c>
      <c r="T6" s="258">
        <v>0</v>
      </c>
      <c r="U6" s="258">
        <v>10</v>
      </c>
      <c r="V6" s="258" t="s">
        <v>6</v>
      </c>
    </row>
    <row r="7" spans="1:22" x14ac:dyDescent="0.25">
      <c r="A7" s="258" t="s">
        <v>49</v>
      </c>
      <c r="B7" s="258" t="s">
        <v>127</v>
      </c>
      <c r="C7" s="258" t="s">
        <v>124</v>
      </c>
      <c r="D7" s="258">
        <v>1.6177000427246093</v>
      </c>
      <c r="E7" s="258">
        <v>4838</v>
      </c>
      <c r="F7" s="258">
        <v>1597</v>
      </c>
      <c r="G7" s="258">
        <v>1574</v>
      </c>
      <c r="H7" s="258">
        <v>2990.6656810440609</v>
      </c>
      <c r="I7" s="258">
        <v>987.20402906725201</v>
      </c>
      <c r="J7" s="258">
        <v>2535</v>
      </c>
      <c r="K7" s="258">
        <v>2185</v>
      </c>
      <c r="L7" s="258">
        <v>195</v>
      </c>
      <c r="M7" s="258">
        <v>65</v>
      </c>
      <c r="N7" s="259">
        <v>2.564102564102564E-2</v>
      </c>
      <c r="O7" s="258">
        <v>40</v>
      </c>
      <c r="P7" s="258">
        <v>30</v>
      </c>
      <c r="Q7" s="258">
        <v>70</v>
      </c>
      <c r="R7" s="259">
        <v>2.7613412228796843E-2</v>
      </c>
      <c r="S7" s="258">
        <v>0</v>
      </c>
      <c r="T7" s="258">
        <v>0</v>
      </c>
      <c r="U7" s="258">
        <v>15</v>
      </c>
      <c r="V7" s="258" t="s">
        <v>6</v>
      </c>
    </row>
    <row r="8" spans="1:22" x14ac:dyDescent="0.25">
      <c r="A8" s="258" t="s">
        <v>50</v>
      </c>
      <c r="B8" s="258" t="s">
        <v>127</v>
      </c>
      <c r="C8" s="258" t="s">
        <v>124</v>
      </c>
      <c r="D8" s="258">
        <v>4.2392001342773433</v>
      </c>
      <c r="E8" s="258">
        <v>7718</v>
      </c>
      <c r="F8" s="258">
        <v>2500</v>
      </c>
      <c r="G8" s="258">
        <v>2438</v>
      </c>
      <c r="H8" s="258">
        <v>1820.6264756395342</v>
      </c>
      <c r="I8" s="258">
        <v>589.73389337896288</v>
      </c>
      <c r="J8" s="258">
        <v>3850</v>
      </c>
      <c r="K8" s="258">
        <v>3330</v>
      </c>
      <c r="L8" s="258">
        <v>305</v>
      </c>
      <c r="M8" s="258">
        <v>95</v>
      </c>
      <c r="N8" s="259">
        <v>2.4675324675324677E-2</v>
      </c>
      <c r="O8" s="258">
        <v>55</v>
      </c>
      <c r="P8" s="258">
        <v>0</v>
      </c>
      <c r="Q8" s="258">
        <v>55</v>
      </c>
      <c r="R8" s="259">
        <v>1.4285714285714285E-2</v>
      </c>
      <c r="S8" s="258">
        <v>10</v>
      </c>
      <c r="T8" s="258">
        <v>0</v>
      </c>
      <c r="U8" s="258">
        <v>55</v>
      </c>
      <c r="V8" s="258" t="s">
        <v>6</v>
      </c>
    </row>
    <row r="9" spans="1:22" x14ac:dyDescent="0.25">
      <c r="A9" s="258" t="s">
        <v>51</v>
      </c>
      <c r="B9" s="258" t="s">
        <v>127</v>
      </c>
      <c r="C9" s="258" t="s">
        <v>124</v>
      </c>
      <c r="D9" s="258">
        <v>1.6216999816894531</v>
      </c>
      <c r="E9" s="258">
        <v>3631</v>
      </c>
      <c r="F9" s="258">
        <v>1230</v>
      </c>
      <c r="G9" s="258">
        <v>1191</v>
      </c>
      <c r="H9" s="258">
        <v>2239.008473205568</v>
      </c>
      <c r="I9" s="258">
        <v>758.46334950229925</v>
      </c>
      <c r="J9" s="258">
        <v>1910</v>
      </c>
      <c r="K9" s="258">
        <v>1555</v>
      </c>
      <c r="L9" s="258">
        <v>195</v>
      </c>
      <c r="M9" s="258">
        <v>70</v>
      </c>
      <c r="N9" s="259">
        <v>3.6649214659685861E-2</v>
      </c>
      <c r="O9" s="258">
        <v>70</v>
      </c>
      <c r="P9" s="258">
        <v>10</v>
      </c>
      <c r="Q9" s="258">
        <v>80</v>
      </c>
      <c r="R9" s="259">
        <v>4.1884816753926704E-2</v>
      </c>
      <c r="S9" s="258">
        <v>10</v>
      </c>
      <c r="T9" s="258">
        <v>0</v>
      </c>
      <c r="U9" s="258">
        <v>10</v>
      </c>
      <c r="V9" s="258" t="s">
        <v>6</v>
      </c>
    </row>
    <row r="10" spans="1:22" x14ac:dyDescent="0.25">
      <c r="A10" s="258" t="s">
        <v>52</v>
      </c>
      <c r="B10" s="258" t="s">
        <v>127</v>
      </c>
      <c r="C10" s="258" t="s">
        <v>124</v>
      </c>
      <c r="D10" s="258">
        <v>2.3696000671386717</v>
      </c>
      <c r="E10" s="258">
        <v>5299</v>
      </c>
      <c r="F10" s="258">
        <v>1963</v>
      </c>
      <c r="G10" s="258">
        <v>1913</v>
      </c>
      <c r="H10" s="258">
        <v>2236.2423404210244</v>
      </c>
      <c r="I10" s="258">
        <v>828.40983473230256</v>
      </c>
      <c r="J10" s="258">
        <v>2690</v>
      </c>
      <c r="K10" s="258">
        <v>2250</v>
      </c>
      <c r="L10" s="258">
        <v>310</v>
      </c>
      <c r="M10" s="258">
        <v>50</v>
      </c>
      <c r="N10" s="259">
        <v>1.858736059479554E-2</v>
      </c>
      <c r="O10" s="258">
        <v>30</v>
      </c>
      <c r="P10" s="258">
        <v>0</v>
      </c>
      <c r="Q10" s="258">
        <v>30</v>
      </c>
      <c r="R10" s="259">
        <v>1.1152416356877323E-2</v>
      </c>
      <c r="S10" s="258">
        <v>0</v>
      </c>
      <c r="T10" s="258">
        <v>15</v>
      </c>
      <c r="U10" s="258">
        <v>25</v>
      </c>
      <c r="V10" s="258" t="s">
        <v>6</v>
      </c>
    </row>
    <row r="11" spans="1:22" x14ac:dyDescent="0.25">
      <c r="A11" s="258" t="s">
        <v>53</v>
      </c>
      <c r="B11" s="258" t="s">
        <v>127</v>
      </c>
      <c r="C11" s="258" t="s">
        <v>124</v>
      </c>
      <c r="D11" s="258">
        <v>4.8380999755859371</v>
      </c>
      <c r="E11" s="258">
        <v>4617</v>
      </c>
      <c r="F11" s="258">
        <v>1419</v>
      </c>
      <c r="G11" s="258">
        <v>1392</v>
      </c>
      <c r="H11" s="258">
        <v>954.30024664606901</v>
      </c>
      <c r="I11" s="258">
        <v>293.29695689642017</v>
      </c>
      <c r="J11" s="258">
        <v>2380</v>
      </c>
      <c r="K11" s="258">
        <v>1925</v>
      </c>
      <c r="L11" s="258">
        <v>260</v>
      </c>
      <c r="M11" s="258">
        <v>85</v>
      </c>
      <c r="N11" s="259">
        <v>3.5714285714285712E-2</v>
      </c>
      <c r="O11" s="258">
        <v>70</v>
      </c>
      <c r="P11" s="258">
        <v>20</v>
      </c>
      <c r="Q11" s="258">
        <v>90</v>
      </c>
      <c r="R11" s="259">
        <v>3.7815126050420166E-2</v>
      </c>
      <c r="S11" s="258">
        <v>0</v>
      </c>
      <c r="T11" s="258">
        <v>0</v>
      </c>
      <c r="U11" s="258">
        <v>25</v>
      </c>
      <c r="V11" s="258" t="s">
        <v>6</v>
      </c>
    </row>
    <row r="12" spans="1:22" x14ac:dyDescent="0.25">
      <c r="A12" s="258" t="s">
        <v>54</v>
      </c>
      <c r="B12" s="258" t="s">
        <v>127</v>
      </c>
      <c r="C12" s="258" t="s">
        <v>124</v>
      </c>
      <c r="D12" s="258">
        <v>3.5024999999999999</v>
      </c>
      <c r="E12" s="258">
        <v>6847</v>
      </c>
      <c r="F12" s="258">
        <v>2756</v>
      </c>
      <c r="G12" s="258">
        <v>2668</v>
      </c>
      <c r="H12" s="258">
        <v>1954.8893647394718</v>
      </c>
      <c r="I12" s="258">
        <v>786.86652391149175</v>
      </c>
      <c r="J12" s="258">
        <v>3315</v>
      </c>
      <c r="K12" s="258">
        <v>2445</v>
      </c>
      <c r="L12" s="258">
        <v>425</v>
      </c>
      <c r="M12" s="258">
        <v>220</v>
      </c>
      <c r="N12" s="259">
        <v>6.636500754147813E-2</v>
      </c>
      <c r="O12" s="258">
        <v>180</v>
      </c>
      <c r="P12" s="258">
        <v>10</v>
      </c>
      <c r="Q12" s="258">
        <v>190</v>
      </c>
      <c r="R12" s="259">
        <v>5.7315233785822019E-2</v>
      </c>
      <c r="S12" s="258">
        <v>10</v>
      </c>
      <c r="T12" s="258">
        <v>25</v>
      </c>
      <c r="U12" s="258">
        <v>10</v>
      </c>
      <c r="V12" s="258" t="s">
        <v>6</v>
      </c>
    </row>
    <row r="13" spans="1:22" x14ac:dyDescent="0.25">
      <c r="A13" s="254" t="s">
        <v>55</v>
      </c>
      <c r="B13" s="254" t="s">
        <v>127</v>
      </c>
      <c r="C13" s="254" t="s">
        <v>124</v>
      </c>
      <c r="D13" s="254">
        <v>1.4866999816894531</v>
      </c>
      <c r="E13" s="254">
        <v>3451</v>
      </c>
      <c r="F13" s="254">
        <v>2204</v>
      </c>
      <c r="G13" s="254">
        <v>1989</v>
      </c>
      <c r="H13" s="254">
        <v>2321.2484310912278</v>
      </c>
      <c r="I13" s="254">
        <v>1482.4779896044815</v>
      </c>
      <c r="J13" s="254">
        <v>1425</v>
      </c>
      <c r="K13" s="254">
        <v>805</v>
      </c>
      <c r="L13" s="254">
        <v>60</v>
      </c>
      <c r="M13" s="254">
        <v>265</v>
      </c>
      <c r="N13" s="255">
        <v>0.18596491228070175</v>
      </c>
      <c r="O13" s="254">
        <v>240</v>
      </c>
      <c r="P13" s="254">
        <v>25</v>
      </c>
      <c r="Q13" s="254">
        <v>265</v>
      </c>
      <c r="R13" s="255">
        <v>0.18596491228070175</v>
      </c>
      <c r="S13" s="254">
        <v>0</v>
      </c>
      <c r="T13" s="254">
        <v>20</v>
      </c>
      <c r="U13" s="254">
        <v>10</v>
      </c>
      <c r="V13" s="254" t="s">
        <v>4</v>
      </c>
    </row>
    <row r="14" spans="1:22" x14ac:dyDescent="0.25">
      <c r="A14" s="256" t="s">
        <v>56</v>
      </c>
      <c r="B14" s="256" t="s">
        <v>127</v>
      </c>
      <c r="C14" s="256" t="s">
        <v>124</v>
      </c>
      <c r="D14" s="256">
        <v>2.7123999023437499</v>
      </c>
      <c r="E14" s="256">
        <v>3719</v>
      </c>
      <c r="F14" s="256">
        <v>1681</v>
      </c>
      <c r="G14" s="256">
        <v>1599</v>
      </c>
      <c r="H14" s="256">
        <v>1371.1105050499596</v>
      </c>
      <c r="I14" s="256">
        <v>619.74637240897607</v>
      </c>
      <c r="J14" s="256">
        <v>1775</v>
      </c>
      <c r="K14" s="256">
        <v>1155</v>
      </c>
      <c r="L14" s="256">
        <v>140</v>
      </c>
      <c r="M14" s="256">
        <v>195</v>
      </c>
      <c r="N14" s="257">
        <v>0.10985915492957747</v>
      </c>
      <c r="O14" s="256">
        <v>235</v>
      </c>
      <c r="P14" s="256">
        <v>15</v>
      </c>
      <c r="Q14" s="256">
        <v>250</v>
      </c>
      <c r="R14" s="257">
        <v>0.14084507042253522</v>
      </c>
      <c r="S14" s="256">
        <v>10</v>
      </c>
      <c r="T14" s="256">
        <v>15</v>
      </c>
      <c r="U14" s="256">
        <v>10</v>
      </c>
      <c r="V14" s="256" t="s">
        <v>4</v>
      </c>
    </row>
    <row r="15" spans="1:22" x14ac:dyDescent="0.25">
      <c r="A15" s="258" t="s">
        <v>57</v>
      </c>
      <c r="B15" s="258" t="s">
        <v>127</v>
      </c>
      <c r="C15" s="258" t="s">
        <v>124</v>
      </c>
      <c r="D15" s="258">
        <v>5.3989001464843751</v>
      </c>
      <c r="E15" s="258">
        <v>5392</v>
      </c>
      <c r="F15" s="258">
        <v>2034</v>
      </c>
      <c r="G15" s="258">
        <v>1977</v>
      </c>
      <c r="H15" s="258">
        <v>998.72193478353768</v>
      </c>
      <c r="I15" s="258">
        <v>376.74340047287012</v>
      </c>
      <c r="J15" s="258">
        <v>2930</v>
      </c>
      <c r="K15" s="258">
        <v>2525</v>
      </c>
      <c r="L15" s="258">
        <v>210</v>
      </c>
      <c r="M15" s="258">
        <v>100</v>
      </c>
      <c r="N15" s="259">
        <v>3.4129692832764506E-2</v>
      </c>
      <c r="O15" s="258">
        <v>40</v>
      </c>
      <c r="P15" s="258">
        <v>10</v>
      </c>
      <c r="Q15" s="258">
        <v>50</v>
      </c>
      <c r="R15" s="259">
        <v>1.7064846416382253E-2</v>
      </c>
      <c r="S15" s="258">
        <v>0</v>
      </c>
      <c r="T15" s="258">
        <v>15</v>
      </c>
      <c r="U15" s="258">
        <v>25</v>
      </c>
      <c r="V15" s="258" t="s">
        <v>6</v>
      </c>
    </row>
    <row r="16" spans="1:22" x14ac:dyDescent="0.25">
      <c r="A16" s="260" t="s">
        <v>58</v>
      </c>
      <c r="B16" s="260" t="s">
        <v>127</v>
      </c>
      <c r="C16" s="260" t="s">
        <v>124</v>
      </c>
      <c r="D16" s="260">
        <v>1.8733999633789062</v>
      </c>
      <c r="E16" s="260">
        <v>6333</v>
      </c>
      <c r="F16" s="260">
        <v>2141</v>
      </c>
      <c r="G16" s="260">
        <v>2104</v>
      </c>
      <c r="H16" s="260">
        <v>3380.484746341971</v>
      </c>
      <c r="I16" s="260">
        <v>1142.8419140878193</v>
      </c>
      <c r="J16" s="260">
        <v>3245</v>
      </c>
      <c r="K16" s="260">
        <v>2450</v>
      </c>
      <c r="L16" s="260">
        <v>395</v>
      </c>
      <c r="M16" s="260">
        <v>250</v>
      </c>
      <c r="N16" s="261">
        <v>7.7041602465331274E-2</v>
      </c>
      <c r="O16" s="260">
        <v>110</v>
      </c>
      <c r="P16" s="260">
        <v>10</v>
      </c>
      <c r="Q16" s="260">
        <v>120</v>
      </c>
      <c r="R16" s="261">
        <v>3.6979969183359017E-2</v>
      </c>
      <c r="S16" s="260">
        <v>0</v>
      </c>
      <c r="T16" s="260">
        <v>25</v>
      </c>
      <c r="U16" s="260">
        <v>0</v>
      </c>
      <c r="V16" s="260" t="s">
        <v>5</v>
      </c>
    </row>
    <row r="17" spans="1:22" x14ac:dyDescent="0.25">
      <c r="A17" s="258" t="s">
        <v>59</v>
      </c>
      <c r="B17" s="258" t="s">
        <v>127</v>
      </c>
      <c r="C17" s="258" t="s">
        <v>124</v>
      </c>
      <c r="D17" s="258">
        <v>1.1212000274658203</v>
      </c>
      <c r="E17" s="258">
        <v>4082</v>
      </c>
      <c r="F17" s="258">
        <v>1483</v>
      </c>
      <c r="G17" s="258">
        <v>1452</v>
      </c>
      <c r="H17" s="258">
        <v>3640.7419728897926</v>
      </c>
      <c r="I17" s="258">
        <v>1322.6899426250766</v>
      </c>
      <c r="J17" s="258">
        <v>2000</v>
      </c>
      <c r="K17" s="258">
        <v>1600</v>
      </c>
      <c r="L17" s="258">
        <v>180</v>
      </c>
      <c r="M17" s="258">
        <v>100</v>
      </c>
      <c r="N17" s="259">
        <v>0.05</v>
      </c>
      <c r="O17" s="258">
        <v>50</v>
      </c>
      <c r="P17" s="258">
        <v>0</v>
      </c>
      <c r="Q17" s="258">
        <v>50</v>
      </c>
      <c r="R17" s="259">
        <v>2.5000000000000001E-2</v>
      </c>
      <c r="S17" s="258">
        <v>10</v>
      </c>
      <c r="T17" s="258">
        <v>35</v>
      </c>
      <c r="U17" s="258">
        <v>15</v>
      </c>
      <c r="V17" s="258" t="s">
        <v>6</v>
      </c>
    </row>
    <row r="18" spans="1:22" x14ac:dyDescent="0.25">
      <c r="A18" s="258" t="s">
        <v>60</v>
      </c>
      <c r="B18" s="258" t="s">
        <v>127</v>
      </c>
      <c r="C18" s="258" t="s">
        <v>124</v>
      </c>
      <c r="D18" s="258">
        <v>2.4591000366210936</v>
      </c>
      <c r="E18" s="258">
        <v>7259</v>
      </c>
      <c r="F18" s="258">
        <v>2599</v>
      </c>
      <c r="G18" s="258">
        <v>2556</v>
      </c>
      <c r="H18" s="258">
        <v>2951.8929250125871</v>
      </c>
      <c r="I18" s="258">
        <v>1056.8907166424733</v>
      </c>
      <c r="J18" s="258">
        <v>3520</v>
      </c>
      <c r="K18" s="258">
        <v>2795</v>
      </c>
      <c r="L18" s="258">
        <v>300</v>
      </c>
      <c r="M18" s="258">
        <v>150</v>
      </c>
      <c r="N18" s="259">
        <v>4.261363636363636E-2</v>
      </c>
      <c r="O18" s="258">
        <v>185</v>
      </c>
      <c r="P18" s="258">
        <v>30</v>
      </c>
      <c r="Q18" s="258">
        <v>215</v>
      </c>
      <c r="R18" s="259">
        <v>6.1079545454545456E-2</v>
      </c>
      <c r="S18" s="258">
        <v>0</v>
      </c>
      <c r="T18" s="258">
        <v>10</v>
      </c>
      <c r="U18" s="258">
        <v>45</v>
      </c>
      <c r="V18" s="258" t="s">
        <v>6</v>
      </c>
    </row>
    <row r="19" spans="1:22" x14ac:dyDescent="0.25">
      <c r="A19" s="256" t="s">
        <v>61</v>
      </c>
      <c r="B19" s="256" t="s">
        <v>127</v>
      </c>
      <c r="C19" s="256" t="s">
        <v>124</v>
      </c>
      <c r="D19" s="256">
        <v>1.6907000732421875</v>
      </c>
      <c r="E19" s="256">
        <v>2205</v>
      </c>
      <c r="F19" s="256">
        <v>964</v>
      </c>
      <c r="G19" s="256">
        <v>941</v>
      </c>
      <c r="H19" s="256">
        <v>1304.1934728089059</v>
      </c>
      <c r="I19" s="256">
        <v>570.1780080670228</v>
      </c>
      <c r="J19" s="256">
        <v>850</v>
      </c>
      <c r="K19" s="256">
        <v>520</v>
      </c>
      <c r="L19" s="256">
        <v>85</v>
      </c>
      <c r="M19" s="256">
        <v>50</v>
      </c>
      <c r="N19" s="257">
        <v>5.8823529411764705E-2</v>
      </c>
      <c r="O19" s="256">
        <v>165</v>
      </c>
      <c r="P19" s="256">
        <v>15</v>
      </c>
      <c r="Q19" s="256">
        <v>180</v>
      </c>
      <c r="R19" s="257">
        <v>0.21176470588235294</v>
      </c>
      <c r="S19" s="256">
        <v>0</v>
      </c>
      <c r="T19" s="256">
        <v>10</v>
      </c>
      <c r="U19" s="256">
        <v>10</v>
      </c>
      <c r="V19" s="256" t="s">
        <v>4</v>
      </c>
    </row>
    <row r="20" spans="1:22" x14ac:dyDescent="0.25">
      <c r="A20" s="258" t="s">
        <v>62</v>
      </c>
      <c r="B20" s="258" t="s">
        <v>127</v>
      </c>
      <c r="C20" s="258" t="s">
        <v>124</v>
      </c>
      <c r="D20" s="258">
        <v>3.0170001220703124</v>
      </c>
      <c r="E20" s="258">
        <v>8783</v>
      </c>
      <c r="F20" s="258">
        <v>3022</v>
      </c>
      <c r="G20" s="258">
        <v>2968</v>
      </c>
      <c r="H20" s="258">
        <v>2911.1699186717196</v>
      </c>
      <c r="I20" s="258">
        <v>1001.6572349112988</v>
      </c>
      <c r="J20" s="258">
        <v>4555</v>
      </c>
      <c r="K20" s="258">
        <v>3430</v>
      </c>
      <c r="L20" s="258">
        <v>545</v>
      </c>
      <c r="M20" s="258">
        <v>230</v>
      </c>
      <c r="N20" s="259">
        <v>5.0493962678375415E-2</v>
      </c>
      <c r="O20" s="258">
        <v>285</v>
      </c>
      <c r="P20" s="258">
        <v>15</v>
      </c>
      <c r="Q20" s="258">
        <v>300</v>
      </c>
      <c r="R20" s="259">
        <v>6.5861690450054883E-2</v>
      </c>
      <c r="S20" s="258">
        <v>0</v>
      </c>
      <c r="T20" s="258">
        <v>25</v>
      </c>
      <c r="U20" s="258">
        <v>30</v>
      </c>
      <c r="V20" s="258" t="s">
        <v>6</v>
      </c>
    </row>
    <row r="21" spans="1:22" x14ac:dyDescent="0.25">
      <c r="A21" s="256" t="s">
        <v>63</v>
      </c>
      <c r="B21" s="256" t="s">
        <v>127</v>
      </c>
      <c r="C21" s="256" t="s">
        <v>124</v>
      </c>
      <c r="D21" s="256">
        <v>2.2850999450683593</v>
      </c>
      <c r="E21" s="256">
        <v>6545</v>
      </c>
      <c r="F21" s="256">
        <v>3223</v>
      </c>
      <c r="G21" s="256">
        <v>3076</v>
      </c>
      <c r="H21" s="256">
        <v>2864.2073245528018</v>
      </c>
      <c r="I21" s="256">
        <v>1410.4415900739007</v>
      </c>
      <c r="J21" s="256">
        <v>2975</v>
      </c>
      <c r="K21" s="256">
        <v>2080</v>
      </c>
      <c r="L21" s="256">
        <v>265</v>
      </c>
      <c r="M21" s="256">
        <v>235</v>
      </c>
      <c r="N21" s="257">
        <v>7.8991596638655459E-2</v>
      </c>
      <c r="O21" s="256">
        <v>300</v>
      </c>
      <c r="P21" s="256">
        <v>60</v>
      </c>
      <c r="Q21" s="256">
        <v>360</v>
      </c>
      <c r="R21" s="257">
        <v>0.12100840336134454</v>
      </c>
      <c r="S21" s="256">
        <v>10</v>
      </c>
      <c r="T21" s="256">
        <v>20</v>
      </c>
      <c r="U21" s="256">
        <v>10</v>
      </c>
      <c r="V21" s="256" t="s">
        <v>4</v>
      </c>
    </row>
    <row r="22" spans="1:22" x14ac:dyDescent="0.25">
      <c r="A22" s="258" t="s">
        <v>64</v>
      </c>
      <c r="B22" s="258" t="s">
        <v>127</v>
      </c>
      <c r="C22" s="258" t="s">
        <v>124</v>
      </c>
      <c r="D22" s="258">
        <v>2.0869999694824219</v>
      </c>
      <c r="E22" s="258">
        <v>4998</v>
      </c>
      <c r="F22" s="258">
        <v>2272</v>
      </c>
      <c r="G22" s="258">
        <v>2185</v>
      </c>
      <c r="H22" s="258">
        <v>2394.8251428290673</v>
      </c>
      <c r="I22" s="258">
        <v>1088.6440025025292</v>
      </c>
      <c r="J22" s="258">
        <v>2315</v>
      </c>
      <c r="K22" s="258">
        <v>1805</v>
      </c>
      <c r="L22" s="258">
        <v>155</v>
      </c>
      <c r="M22" s="258">
        <v>140</v>
      </c>
      <c r="N22" s="259">
        <v>6.0475161987041039E-2</v>
      </c>
      <c r="O22" s="258">
        <v>165</v>
      </c>
      <c r="P22" s="258">
        <v>15</v>
      </c>
      <c r="Q22" s="258">
        <v>180</v>
      </c>
      <c r="R22" s="259">
        <v>7.775377969762419E-2</v>
      </c>
      <c r="S22" s="258">
        <v>0</v>
      </c>
      <c r="T22" s="258">
        <v>0</v>
      </c>
      <c r="U22" s="258">
        <v>30</v>
      </c>
      <c r="V22" s="258" t="s">
        <v>6</v>
      </c>
    </row>
    <row r="23" spans="1:22" x14ac:dyDescent="0.25">
      <c r="A23" s="258" t="s">
        <v>65</v>
      </c>
      <c r="B23" s="258" t="s">
        <v>127</v>
      </c>
      <c r="C23" s="258" t="s">
        <v>124</v>
      </c>
      <c r="D23" s="258">
        <v>3.5391000366210936</v>
      </c>
      <c r="E23" s="258">
        <v>9499</v>
      </c>
      <c r="F23" s="258">
        <v>3351</v>
      </c>
      <c r="G23" s="258">
        <v>3161</v>
      </c>
      <c r="H23" s="258">
        <v>2684.0156824357637</v>
      </c>
      <c r="I23" s="258">
        <v>946.85088449755165</v>
      </c>
      <c r="J23" s="258">
        <v>4930</v>
      </c>
      <c r="K23" s="258">
        <v>3845</v>
      </c>
      <c r="L23" s="258">
        <v>575</v>
      </c>
      <c r="M23" s="258">
        <v>270</v>
      </c>
      <c r="N23" s="259">
        <v>5.4766734279918863E-2</v>
      </c>
      <c r="O23" s="258">
        <v>160</v>
      </c>
      <c r="P23" s="258">
        <v>60</v>
      </c>
      <c r="Q23" s="258">
        <v>220</v>
      </c>
      <c r="R23" s="259">
        <v>4.4624746450304259E-2</v>
      </c>
      <c r="S23" s="258">
        <v>0</v>
      </c>
      <c r="T23" s="258">
        <v>15</v>
      </c>
      <c r="U23" s="258">
        <v>15</v>
      </c>
      <c r="V23" s="258" t="s">
        <v>6</v>
      </c>
    </row>
    <row r="24" spans="1:22" x14ac:dyDescent="0.25">
      <c r="A24" s="258" t="s">
        <v>66</v>
      </c>
      <c r="B24" s="258" t="s">
        <v>127</v>
      </c>
      <c r="C24" s="258" t="s">
        <v>124</v>
      </c>
      <c r="D24" s="258">
        <v>2.8601998901367187</v>
      </c>
      <c r="E24" s="258">
        <v>5150</v>
      </c>
      <c r="F24" s="258">
        <v>2075</v>
      </c>
      <c r="G24" s="258">
        <v>1966</v>
      </c>
      <c r="H24" s="258">
        <v>1800.5734556383848</v>
      </c>
      <c r="I24" s="258">
        <v>725.47377096109676</v>
      </c>
      <c r="J24" s="258">
        <v>2505</v>
      </c>
      <c r="K24" s="258">
        <v>2030</v>
      </c>
      <c r="L24" s="258">
        <v>325</v>
      </c>
      <c r="M24" s="258">
        <v>20</v>
      </c>
      <c r="N24" s="259">
        <v>7.9840319361277438E-3</v>
      </c>
      <c r="O24" s="258">
        <v>105</v>
      </c>
      <c r="P24" s="258">
        <v>25</v>
      </c>
      <c r="Q24" s="258">
        <v>130</v>
      </c>
      <c r="R24" s="259">
        <v>5.1896207584830337E-2</v>
      </c>
      <c r="S24" s="258">
        <v>0</v>
      </c>
      <c r="T24" s="258">
        <v>10</v>
      </c>
      <c r="U24" s="258">
        <v>0</v>
      </c>
      <c r="V24" s="258" t="s">
        <v>6</v>
      </c>
    </row>
    <row r="25" spans="1:22" x14ac:dyDescent="0.25">
      <c r="A25" s="258" t="s">
        <v>67</v>
      </c>
      <c r="B25" s="258" t="s">
        <v>127</v>
      </c>
      <c r="C25" s="258" t="s">
        <v>124</v>
      </c>
      <c r="D25" s="258">
        <v>19.866500244140624</v>
      </c>
      <c r="E25" s="258">
        <v>3944</v>
      </c>
      <c r="F25" s="258">
        <v>1956</v>
      </c>
      <c r="G25" s="258">
        <v>1530</v>
      </c>
      <c r="H25" s="258">
        <v>198.52515297268997</v>
      </c>
      <c r="I25" s="258">
        <v>98.457200612216425</v>
      </c>
      <c r="J25" s="258">
        <v>2090</v>
      </c>
      <c r="K25" s="258">
        <v>1895</v>
      </c>
      <c r="L25" s="258">
        <v>155</v>
      </c>
      <c r="M25" s="258">
        <v>10</v>
      </c>
      <c r="N25" s="259">
        <v>4.7846889952153108E-3</v>
      </c>
      <c r="O25" s="258">
        <v>10</v>
      </c>
      <c r="P25" s="258">
        <v>0</v>
      </c>
      <c r="Q25" s="258">
        <v>10</v>
      </c>
      <c r="R25" s="259">
        <v>4.7846889952153108E-3</v>
      </c>
      <c r="S25" s="258">
        <v>0</v>
      </c>
      <c r="T25" s="258">
        <v>0</v>
      </c>
      <c r="U25" s="258">
        <v>15</v>
      </c>
      <c r="V25" s="258" t="s">
        <v>6</v>
      </c>
    </row>
    <row r="26" spans="1:22" x14ac:dyDescent="0.25">
      <c r="A26" t="s">
        <v>68</v>
      </c>
      <c r="B26" t="s">
        <v>127</v>
      </c>
      <c r="C26" t="s">
        <v>124</v>
      </c>
      <c r="D26">
        <v>170.8852</v>
      </c>
      <c r="E26">
        <v>4890</v>
      </c>
      <c r="F26">
        <v>1714</v>
      </c>
      <c r="G26">
        <v>1680</v>
      </c>
      <c r="H26">
        <v>28.615702237525543</v>
      </c>
      <c r="I26">
        <v>10.030125487754352</v>
      </c>
      <c r="J26">
        <v>2405</v>
      </c>
      <c r="K26">
        <v>2125</v>
      </c>
      <c r="L26">
        <v>140</v>
      </c>
      <c r="M26">
        <v>35</v>
      </c>
      <c r="N26" s="246">
        <v>1.4553014553014554E-2</v>
      </c>
      <c r="O26">
        <v>65</v>
      </c>
      <c r="P26">
        <v>10</v>
      </c>
      <c r="Q26">
        <v>75</v>
      </c>
      <c r="R26" s="246">
        <v>3.1185031185031187E-2</v>
      </c>
      <c r="S26">
        <v>10</v>
      </c>
      <c r="T26">
        <v>0</v>
      </c>
      <c r="U26">
        <v>20</v>
      </c>
      <c r="V26" t="s">
        <v>2</v>
      </c>
    </row>
    <row r="27" spans="1:22" x14ac:dyDescent="0.25">
      <c r="A27" t="s">
        <v>69</v>
      </c>
      <c r="B27" t="s">
        <v>127</v>
      </c>
      <c r="C27" t="s">
        <v>124</v>
      </c>
      <c r="D27">
        <v>63.578100585937499</v>
      </c>
      <c r="E27">
        <v>5336</v>
      </c>
      <c r="F27">
        <v>2161</v>
      </c>
      <c r="G27">
        <v>1848</v>
      </c>
      <c r="H27">
        <v>83.92827012482725</v>
      </c>
      <c r="I27">
        <v>33.989691105650614</v>
      </c>
      <c r="J27">
        <v>2715</v>
      </c>
      <c r="K27">
        <v>2245</v>
      </c>
      <c r="L27">
        <v>245</v>
      </c>
      <c r="M27">
        <v>35</v>
      </c>
      <c r="N27" s="246">
        <v>1.289134438305709E-2</v>
      </c>
      <c r="O27">
        <v>140</v>
      </c>
      <c r="P27">
        <v>10</v>
      </c>
      <c r="Q27">
        <v>150</v>
      </c>
      <c r="R27" s="246">
        <v>5.5248618784530384E-2</v>
      </c>
      <c r="S27">
        <v>10</v>
      </c>
      <c r="T27">
        <v>0</v>
      </c>
      <c r="U27">
        <v>30</v>
      </c>
      <c r="V27" t="s">
        <v>2</v>
      </c>
    </row>
    <row r="28" spans="1:22" x14ac:dyDescent="0.25">
      <c r="A28" s="258" t="s">
        <v>70</v>
      </c>
      <c r="B28" s="258" t="s">
        <v>127</v>
      </c>
      <c r="C28" s="258" t="s">
        <v>124</v>
      </c>
      <c r="D28" s="258">
        <v>10.62969970703125</v>
      </c>
      <c r="E28" s="258">
        <v>6563</v>
      </c>
      <c r="F28" s="258">
        <v>2404</v>
      </c>
      <c r="G28" s="258">
        <v>2221</v>
      </c>
      <c r="H28" s="258">
        <v>617.42101666886776</v>
      </c>
      <c r="I28" s="258">
        <v>226.15878776046901</v>
      </c>
      <c r="J28" s="258">
        <v>3185</v>
      </c>
      <c r="K28" s="258">
        <v>2755</v>
      </c>
      <c r="L28" s="258">
        <v>225</v>
      </c>
      <c r="M28" s="258">
        <v>55</v>
      </c>
      <c r="N28" s="259">
        <v>1.726844583987441E-2</v>
      </c>
      <c r="O28" s="258">
        <v>105</v>
      </c>
      <c r="P28" s="258">
        <v>15</v>
      </c>
      <c r="Q28" s="258">
        <v>120</v>
      </c>
      <c r="R28" s="259">
        <v>3.7676609105180531E-2</v>
      </c>
      <c r="S28" s="258">
        <v>10</v>
      </c>
      <c r="T28" s="258">
        <v>0</v>
      </c>
      <c r="U28" s="258">
        <v>15</v>
      </c>
      <c r="V28" s="258" t="s">
        <v>6</v>
      </c>
    </row>
    <row r="29" spans="1:22" x14ac:dyDescent="0.25">
      <c r="A29" s="258" t="s">
        <v>71</v>
      </c>
      <c r="B29" s="258" t="s">
        <v>127</v>
      </c>
      <c r="C29" s="258" t="s">
        <v>124</v>
      </c>
      <c r="D29" s="258">
        <v>7.3079998779296877</v>
      </c>
      <c r="E29" s="258">
        <v>6744</v>
      </c>
      <c r="F29" s="258">
        <v>2596</v>
      </c>
      <c r="G29" s="258">
        <v>2277</v>
      </c>
      <c r="H29" s="258">
        <v>922.82431754918616</v>
      </c>
      <c r="I29" s="258">
        <v>355.22715426418853</v>
      </c>
      <c r="J29" s="258">
        <v>3440</v>
      </c>
      <c r="K29" s="258">
        <v>3025</v>
      </c>
      <c r="L29" s="258">
        <v>295</v>
      </c>
      <c r="M29" s="258">
        <v>45</v>
      </c>
      <c r="N29" s="259">
        <v>1.308139534883721E-2</v>
      </c>
      <c r="O29" s="258">
        <v>60</v>
      </c>
      <c r="P29" s="258">
        <v>10</v>
      </c>
      <c r="Q29" s="258">
        <v>70</v>
      </c>
      <c r="R29" s="259">
        <v>2.0348837209302327E-2</v>
      </c>
      <c r="S29" s="258">
        <v>0</v>
      </c>
      <c r="T29" s="258">
        <v>10</v>
      </c>
      <c r="U29" s="258">
        <v>0</v>
      </c>
      <c r="V29" s="258" t="s">
        <v>6</v>
      </c>
    </row>
    <row r="30" spans="1:22" x14ac:dyDescent="0.25">
      <c r="A30" s="258" t="s">
        <v>72</v>
      </c>
      <c r="B30" s="258" t="s">
        <v>127</v>
      </c>
      <c r="C30" s="258" t="s">
        <v>124</v>
      </c>
      <c r="D30" s="258">
        <v>11.910100097656249</v>
      </c>
      <c r="E30" s="258">
        <v>3698</v>
      </c>
      <c r="F30" s="258">
        <v>1991</v>
      </c>
      <c r="G30" s="258">
        <v>1852</v>
      </c>
      <c r="H30" s="258">
        <v>310.49277249380276</v>
      </c>
      <c r="I30" s="258">
        <v>167.16904003114152</v>
      </c>
      <c r="J30" s="258">
        <v>1200</v>
      </c>
      <c r="K30" s="258">
        <v>1025</v>
      </c>
      <c r="L30" s="258">
        <v>120</v>
      </c>
      <c r="M30" s="258">
        <v>40</v>
      </c>
      <c r="N30" s="259">
        <v>3.3333333333333333E-2</v>
      </c>
      <c r="O30" s="258">
        <v>0</v>
      </c>
      <c r="P30" s="258">
        <v>0</v>
      </c>
      <c r="Q30" s="258">
        <v>0</v>
      </c>
      <c r="R30" s="259">
        <v>0</v>
      </c>
      <c r="S30" s="258">
        <v>0</v>
      </c>
      <c r="T30" s="258">
        <v>0</v>
      </c>
      <c r="U30" s="258">
        <v>10</v>
      </c>
      <c r="V30" s="258" t="s">
        <v>6</v>
      </c>
    </row>
    <row r="31" spans="1:22" x14ac:dyDescent="0.25">
      <c r="A31" t="s">
        <v>73</v>
      </c>
      <c r="B31" t="s">
        <v>127</v>
      </c>
      <c r="C31" t="s">
        <v>124</v>
      </c>
      <c r="D31">
        <v>68.991098632812495</v>
      </c>
      <c r="E31">
        <v>5012</v>
      </c>
      <c r="F31">
        <v>1681</v>
      </c>
      <c r="G31">
        <v>1642</v>
      </c>
      <c r="H31">
        <v>72.647053015854851</v>
      </c>
      <c r="I31">
        <v>24.365462114854747</v>
      </c>
      <c r="J31">
        <v>2420</v>
      </c>
      <c r="K31">
        <v>2110</v>
      </c>
      <c r="L31">
        <v>245</v>
      </c>
      <c r="M31">
        <v>10</v>
      </c>
      <c r="N31" s="246">
        <v>4.1322314049586778E-3</v>
      </c>
      <c r="O31">
        <v>40</v>
      </c>
      <c r="P31">
        <v>0</v>
      </c>
      <c r="Q31">
        <v>40</v>
      </c>
      <c r="R31" s="246">
        <v>1.6528925619834711E-2</v>
      </c>
      <c r="S31">
        <v>0</v>
      </c>
      <c r="T31">
        <v>0</v>
      </c>
      <c r="U31">
        <v>10</v>
      </c>
      <c r="V31" t="s">
        <v>2</v>
      </c>
    </row>
    <row r="32" spans="1:22" x14ac:dyDescent="0.25">
      <c r="A32" t="s">
        <v>74</v>
      </c>
      <c r="B32" t="s">
        <v>127</v>
      </c>
      <c r="C32" t="s">
        <v>124</v>
      </c>
      <c r="D32">
        <v>184.80170000000001</v>
      </c>
      <c r="E32">
        <v>5136</v>
      </c>
      <c r="F32">
        <v>1795</v>
      </c>
      <c r="G32">
        <v>1682</v>
      </c>
      <c r="H32">
        <v>27.791952130310488</v>
      </c>
      <c r="I32">
        <v>9.7131141109632644</v>
      </c>
      <c r="J32">
        <v>2505</v>
      </c>
      <c r="K32">
        <v>2225</v>
      </c>
      <c r="L32">
        <v>200</v>
      </c>
      <c r="M32">
        <v>10</v>
      </c>
      <c r="N32" s="246">
        <v>3.9920159680638719E-3</v>
      </c>
      <c r="O32">
        <v>60</v>
      </c>
      <c r="P32">
        <v>0</v>
      </c>
      <c r="Q32">
        <v>60</v>
      </c>
      <c r="R32" s="246">
        <v>2.3952095808383235E-2</v>
      </c>
      <c r="S32">
        <v>0</v>
      </c>
      <c r="T32">
        <v>0</v>
      </c>
      <c r="U32">
        <v>15</v>
      </c>
      <c r="V32" t="s">
        <v>2</v>
      </c>
    </row>
    <row r="33" spans="1:22" x14ac:dyDescent="0.25">
      <c r="A33" t="s">
        <v>75</v>
      </c>
      <c r="B33" t="s">
        <v>127</v>
      </c>
      <c r="C33" t="s">
        <v>124</v>
      </c>
      <c r="D33">
        <v>282.5095</v>
      </c>
      <c r="E33">
        <v>7308</v>
      </c>
      <c r="F33">
        <v>2885</v>
      </c>
      <c r="G33">
        <v>2621</v>
      </c>
      <c r="H33">
        <v>25.868156646059688</v>
      </c>
      <c r="I33">
        <v>10.212045966595813</v>
      </c>
      <c r="J33">
        <v>3490</v>
      </c>
      <c r="K33">
        <v>2980</v>
      </c>
      <c r="L33">
        <v>310</v>
      </c>
      <c r="M33">
        <v>10</v>
      </c>
      <c r="N33" s="246">
        <v>2.8653295128939827E-3</v>
      </c>
      <c r="O33">
        <v>175</v>
      </c>
      <c r="P33">
        <v>10</v>
      </c>
      <c r="Q33">
        <v>185</v>
      </c>
      <c r="R33" s="246">
        <v>5.300859598853868E-2</v>
      </c>
      <c r="S33">
        <v>10</v>
      </c>
      <c r="T33">
        <v>0</v>
      </c>
      <c r="U33">
        <v>0</v>
      </c>
      <c r="V33" t="s">
        <v>2</v>
      </c>
    </row>
  </sheetData>
  <sortState ref="A2:V35">
    <sortCondition ref="A2:A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
  <sheetViews>
    <sheetView topLeftCell="A12" workbookViewId="0">
      <selection activeCell="N2" sqref="N2:N44"/>
    </sheetView>
  </sheetViews>
  <sheetFormatPr defaultRowHeight="15" x14ac:dyDescent="0.25"/>
  <sheetData>
    <row r="1" spans="1:14" x14ac:dyDescent="0.25">
      <c r="A1" t="s">
        <v>76</v>
      </c>
      <c r="B1" t="s">
        <v>77</v>
      </c>
      <c r="C1" t="s">
        <v>78</v>
      </c>
      <c r="D1" t="s">
        <v>79</v>
      </c>
      <c r="E1" t="s">
        <v>80</v>
      </c>
      <c r="F1" t="s">
        <v>81</v>
      </c>
      <c r="G1" t="s">
        <v>82</v>
      </c>
      <c r="H1" t="s">
        <v>83</v>
      </c>
      <c r="I1" t="s">
        <v>84</v>
      </c>
      <c r="J1" t="s">
        <v>85</v>
      </c>
      <c r="K1" t="s">
        <v>86</v>
      </c>
      <c r="L1" t="s">
        <v>87</v>
      </c>
      <c r="M1" t="s">
        <v>88</v>
      </c>
      <c r="N1" t="s">
        <v>89</v>
      </c>
    </row>
    <row r="2" spans="1:14" x14ac:dyDescent="0.25">
      <c r="A2">
        <v>5680000</v>
      </c>
      <c r="B2">
        <v>197059</v>
      </c>
      <c r="C2">
        <v>187013</v>
      </c>
      <c r="D2">
        <v>76336</v>
      </c>
      <c r="E2">
        <v>72534</v>
      </c>
      <c r="F2">
        <v>219.4</v>
      </c>
      <c r="G2">
        <v>898.02</v>
      </c>
      <c r="H2">
        <v>95535</v>
      </c>
      <c r="I2">
        <v>79885</v>
      </c>
      <c r="J2">
        <v>6725</v>
      </c>
      <c r="K2">
        <v>4135</v>
      </c>
      <c r="L2">
        <v>3485</v>
      </c>
      <c r="M2">
        <v>390</v>
      </c>
      <c r="N2">
        <v>920</v>
      </c>
    </row>
    <row r="3" spans="1:14" x14ac:dyDescent="0.25">
      <c r="A3">
        <v>5680001.0099999998</v>
      </c>
      <c r="B3">
        <v>7958</v>
      </c>
      <c r="C3">
        <v>7332</v>
      </c>
      <c r="D3">
        <v>2741</v>
      </c>
      <c r="E3">
        <v>2690</v>
      </c>
      <c r="F3">
        <v>2057.3000000000002</v>
      </c>
      <c r="G3">
        <v>3.87</v>
      </c>
      <c r="H3">
        <v>3465</v>
      </c>
      <c r="I3">
        <v>2975</v>
      </c>
      <c r="J3">
        <v>280</v>
      </c>
      <c r="K3">
        <v>125</v>
      </c>
      <c r="L3">
        <v>35</v>
      </c>
      <c r="M3">
        <v>0</v>
      </c>
      <c r="N3">
        <v>40</v>
      </c>
    </row>
    <row r="4" spans="1:14" x14ac:dyDescent="0.25">
      <c r="A4">
        <v>5680001.0199999996</v>
      </c>
      <c r="B4">
        <v>5952</v>
      </c>
      <c r="C4">
        <v>6057</v>
      </c>
      <c r="D4">
        <v>2249</v>
      </c>
      <c r="E4">
        <v>2190</v>
      </c>
      <c r="F4">
        <v>2262</v>
      </c>
      <c r="G4">
        <v>2.63</v>
      </c>
      <c r="H4">
        <v>3010</v>
      </c>
      <c r="I4">
        <v>2520</v>
      </c>
      <c r="J4">
        <v>210</v>
      </c>
      <c r="K4">
        <v>135</v>
      </c>
      <c r="L4">
        <v>95</v>
      </c>
      <c r="M4">
        <v>20</v>
      </c>
      <c r="N4">
        <v>25</v>
      </c>
    </row>
    <row r="5" spans="1:14" x14ac:dyDescent="0.25">
      <c r="A5">
        <v>5680001.04</v>
      </c>
      <c r="B5">
        <v>6028</v>
      </c>
      <c r="C5">
        <v>5800</v>
      </c>
      <c r="D5">
        <v>1957</v>
      </c>
      <c r="E5">
        <v>1928</v>
      </c>
      <c r="F5">
        <v>1949</v>
      </c>
      <c r="G5">
        <v>3.09</v>
      </c>
      <c r="H5">
        <v>3040</v>
      </c>
      <c r="I5">
        <v>2515</v>
      </c>
      <c r="J5">
        <v>245</v>
      </c>
      <c r="K5">
        <v>175</v>
      </c>
      <c r="L5">
        <v>75</v>
      </c>
      <c r="M5">
        <v>10</v>
      </c>
      <c r="N5">
        <v>25</v>
      </c>
    </row>
    <row r="6" spans="1:14" x14ac:dyDescent="0.25">
      <c r="A6">
        <v>5680001.0499999998</v>
      </c>
      <c r="B6">
        <v>4886</v>
      </c>
      <c r="C6">
        <v>4689</v>
      </c>
      <c r="D6">
        <v>1621</v>
      </c>
      <c r="E6">
        <v>1595</v>
      </c>
      <c r="F6">
        <v>3837.9</v>
      </c>
      <c r="G6">
        <v>1.27</v>
      </c>
      <c r="H6">
        <v>2360</v>
      </c>
      <c r="I6">
        <v>1960</v>
      </c>
      <c r="J6">
        <v>200</v>
      </c>
      <c r="K6">
        <v>150</v>
      </c>
      <c r="L6">
        <v>40</v>
      </c>
      <c r="M6">
        <v>0</v>
      </c>
      <c r="N6">
        <v>15</v>
      </c>
    </row>
    <row r="7" spans="1:14" x14ac:dyDescent="0.25">
      <c r="A7">
        <v>5680001.0599999996</v>
      </c>
      <c r="B7">
        <v>878</v>
      </c>
      <c r="C7">
        <v>894</v>
      </c>
      <c r="D7">
        <v>309</v>
      </c>
      <c r="E7">
        <v>305</v>
      </c>
      <c r="F7">
        <v>547</v>
      </c>
      <c r="G7">
        <v>1.61</v>
      </c>
      <c r="H7">
        <v>395</v>
      </c>
      <c r="I7">
        <v>360</v>
      </c>
      <c r="J7">
        <v>10</v>
      </c>
      <c r="K7">
        <v>10</v>
      </c>
      <c r="L7">
        <v>10</v>
      </c>
      <c r="M7">
        <v>10</v>
      </c>
      <c r="N7">
        <v>0</v>
      </c>
    </row>
    <row r="8" spans="1:14" x14ac:dyDescent="0.25">
      <c r="A8">
        <v>5680001.0700000003</v>
      </c>
      <c r="B8">
        <v>8015</v>
      </c>
      <c r="C8">
        <v>6781</v>
      </c>
      <c r="D8">
        <v>2388</v>
      </c>
      <c r="E8">
        <v>2370</v>
      </c>
      <c r="F8">
        <v>3714.4</v>
      </c>
      <c r="G8">
        <v>2.16</v>
      </c>
      <c r="H8">
        <v>3750</v>
      </c>
      <c r="I8">
        <v>3260</v>
      </c>
      <c r="J8">
        <v>180</v>
      </c>
      <c r="K8">
        <v>225</v>
      </c>
      <c r="L8">
        <v>45</v>
      </c>
      <c r="M8">
        <v>30</v>
      </c>
      <c r="N8">
        <v>20</v>
      </c>
    </row>
    <row r="9" spans="1:14" x14ac:dyDescent="0.25">
      <c r="A9">
        <v>5680002</v>
      </c>
      <c r="B9">
        <v>1232</v>
      </c>
      <c r="C9">
        <v>1309</v>
      </c>
      <c r="D9">
        <v>477</v>
      </c>
      <c r="E9">
        <v>459</v>
      </c>
      <c r="F9">
        <v>155.30000000000001</v>
      </c>
      <c r="G9">
        <v>7.93</v>
      </c>
      <c r="H9">
        <v>615</v>
      </c>
      <c r="I9">
        <v>465</v>
      </c>
      <c r="J9">
        <v>40</v>
      </c>
      <c r="K9">
        <v>60</v>
      </c>
      <c r="L9">
        <v>40</v>
      </c>
      <c r="M9">
        <v>0</v>
      </c>
      <c r="N9">
        <v>10</v>
      </c>
    </row>
    <row r="10" spans="1:14" x14ac:dyDescent="0.25">
      <c r="A10">
        <v>5680003</v>
      </c>
      <c r="B10">
        <v>1763</v>
      </c>
      <c r="C10">
        <v>1597</v>
      </c>
      <c r="D10">
        <v>601</v>
      </c>
      <c r="E10">
        <v>589</v>
      </c>
      <c r="F10">
        <v>300.60000000000002</v>
      </c>
      <c r="G10">
        <v>5.87</v>
      </c>
      <c r="H10">
        <v>835</v>
      </c>
      <c r="I10">
        <v>695</v>
      </c>
      <c r="J10">
        <v>75</v>
      </c>
      <c r="K10">
        <v>20</v>
      </c>
      <c r="L10">
        <v>20</v>
      </c>
      <c r="M10">
        <v>10</v>
      </c>
      <c r="N10">
        <v>10</v>
      </c>
    </row>
    <row r="11" spans="1:14" x14ac:dyDescent="0.25">
      <c r="A11">
        <v>5680004.0099999998</v>
      </c>
      <c r="B11">
        <v>4757</v>
      </c>
      <c r="C11">
        <v>4783</v>
      </c>
      <c r="D11">
        <v>1654</v>
      </c>
      <c r="E11">
        <v>1621</v>
      </c>
      <c r="F11">
        <v>2821.8</v>
      </c>
      <c r="G11">
        <v>1.69</v>
      </c>
      <c r="H11">
        <v>2560</v>
      </c>
      <c r="I11">
        <v>2205</v>
      </c>
      <c r="J11">
        <v>215</v>
      </c>
      <c r="K11">
        <v>90</v>
      </c>
      <c r="L11">
        <v>25</v>
      </c>
      <c r="M11">
        <v>10</v>
      </c>
      <c r="N11">
        <v>20</v>
      </c>
    </row>
    <row r="12" spans="1:14" x14ac:dyDescent="0.25">
      <c r="A12">
        <v>5680004.0300000003</v>
      </c>
      <c r="B12">
        <v>3663</v>
      </c>
      <c r="C12">
        <v>3593</v>
      </c>
      <c r="D12">
        <v>1249</v>
      </c>
      <c r="E12">
        <v>1229</v>
      </c>
      <c r="F12">
        <v>2325.9</v>
      </c>
      <c r="G12">
        <v>1.57</v>
      </c>
      <c r="H12">
        <v>1970</v>
      </c>
      <c r="I12">
        <v>1600</v>
      </c>
      <c r="J12">
        <v>195</v>
      </c>
      <c r="K12">
        <v>90</v>
      </c>
      <c r="L12">
        <v>60</v>
      </c>
      <c r="M12">
        <v>10</v>
      </c>
      <c r="N12">
        <v>15</v>
      </c>
    </row>
    <row r="13" spans="1:14" x14ac:dyDescent="0.25">
      <c r="A13">
        <v>5680004.04</v>
      </c>
      <c r="B13">
        <v>5599</v>
      </c>
      <c r="C13">
        <v>5539</v>
      </c>
      <c r="D13">
        <v>2126</v>
      </c>
      <c r="E13">
        <v>2092</v>
      </c>
      <c r="F13">
        <v>2379.1</v>
      </c>
      <c r="G13">
        <v>2.35</v>
      </c>
      <c r="H13">
        <v>2950</v>
      </c>
      <c r="I13">
        <v>2505</v>
      </c>
      <c r="J13">
        <v>180</v>
      </c>
      <c r="K13">
        <v>125</v>
      </c>
      <c r="L13">
        <v>85</v>
      </c>
      <c r="M13">
        <v>40</v>
      </c>
      <c r="N13">
        <v>15</v>
      </c>
    </row>
    <row r="14" spans="1:14" x14ac:dyDescent="0.25">
      <c r="A14">
        <v>5680004.0499999998</v>
      </c>
      <c r="B14">
        <v>5843</v>
      </c>
      <c r="C14">
        <v>4833</v>
      </c>
      <c r="D14">
        <v>2114</v>
      </c>
      <c r="E14">
        <v>2053</v>
      </c>
      <c r="F14">
        <v>1203.2</v>
      </c>
      <c r="G14">
        <v>4.8600000000000003</v>
      </c>
      <c r="H14">
        <v>2955</v>
      </c>
      <c r="I14">
        <v>2640</v>
      </c>
      <c r="J14">
        <v>165</v>
      </c>
      <c r="K14">
        <v>115</v>
      </c>
      <c r="L14">
        <v>20</v>
      </c>
      <c r="M14">
        <v>0</v>
      </c>
      <c r="N14">
        <v>15</v>
      </c>
    </row>
    <row r="15" spans="1:14" x14ac:dyDescent="0.25">
      <c r="A15">
        <v>5680004.0599999996</v>
      </c>
      <c r="B15">
        <v>5810</v>
      </c>
      <c r="C15">
        <v>5644</v>
      </c>
      <c r="D15">
        <v>1753</v>
      </c>
      <c r="E15">
        <v>1736</v>
      </c>
      <c r="F15">
        <v>1706.7</v>
      </c>
      <c r="G15">
        <v>3.4</v>
      </c>
      <c r="H15">
        <v>2945</v>
      </c>
      <c r="I15">
        <v>2550</v>
      </c>
      <c r="J15">
        <v>210</v>
      </c>
      <c r="K15">
        <v>95</v>
      </c>
      <c r="L15">
        <v>65</v>
      </c>
      <c r="M15">
        <v>10</v>
      </c>
      <c r="N15">
        <v>10</v>
      </c>
    </row>
    <row r="16" spans="1:14" x14ac:dyDescent="0.25">
      <c r="A16">
        <v>5680004.0700000003</v>
      </c>
      <c r="B16">
        <v>3546</v>
      </c>
      <c r="C16">
        <v>3001</v>
      </c>
      <c r="D16">
        <v>1181</v>
      </c>
      <c r="E16">
        <v>1162</v>
      </c>
      <c r="F16">
        <v>3941.3</v>
      </c>
      <c r="G16">
        <v>0.9</v>
      </c>
      <c r="H16">
        <v>1765</v>
      </c>
      <c r="I16">
        <v>1470</v>
      </c>
      <c r="J16">
        <v>105</v>
      </c>
      <c r="K16">
        <v>105</v>
      </c>
      <c r="L16">
        <v>45</v>
      </c>
      <c r="M16">
        <v>10</v>
      </c>
      <c r="N16">
        <v>30</v>
      </c>
    </row>
    <row r="17" spans="1:14" x14ac:dyDescent="0.25">
      <c r="A17">
        <v>5680005</v>
      </c>
      <c r="B17">
        <v>6479</v>
      </c>
      <c r="C17">
        <v>6653</v>
      </c>
      <c r="D17">
        <v>2676</v>
      </c>
      <c r="E17">
        <v>2559</v>
      </c>
      <c r="F17">
        <v>1835.3</v>
      </c>
      <c r="G17">
        <v>3.53</v>
      </c>
      <c r="H17">
        <v>2925</v>
      </c>
      <c r="I17">
        <v>2330</v>
      </c>
      <c r="J17">
        <v>185</v>
      </c>
      <c r="K17">
        <v>205</v>
      </c>
      <c r="L17">
        <v>165</v>
      </c>
      <c r="M17">
        <v>0</v>
      </c>
      <c r="N17">
        <v>40</v>
      </c>
    </row>
    <row r="18" spans="1:14" x14ac:dyDescent="0.25">
      <c r="A18">
        <v>5680006</v>
      </c>
      <c r="B18">
        <v>3980</v>
      </c>
      <c r="C18">
        <v>3764</v>
      </c>
      <c r="D18">
        <v>2709</v>
      </c>
      <c r="E18">
        <v>2455</v>
      </c>
      <c r="F18">
        <v>2676</v>
      </c>
      <c r="G18">
        <v>1.49</v>
      </c>
      <c r="H18">
        <v>1540</v>
      </c>
      <c r="I18">
        <v>1030</v>
      </c>
      <c r="J18">
        <v>105</v>
      </c>
      <c r="K18">
        <v>155</v>
      </c>
      <c r="L18">
        <v>215</v>
      </c>
      <c r="M18">
        <v>10</v>
      </c>
      <c r="N18">
        <v>25</v>
      </c>
    </row>
    <row r="19" spans="1:14" x14ac:dyDescent="0.25">
      <c r="A19">
        <v>5680007</v>
      </c>
      <c r="B19">
        <v>3457</v>
      </c>
      <c r="C19">
        <v>3474</v>
      </c>
      <c r="D19">
        <v>1723</v>
      </c>
      <c r="E19">
        <v>1632</v>
      </c>
      <c r="F19">
        <v>1275.4000000000001</v>
      </c>
      <c r="G19">
        <v>2.71</v>
      </c>
      <c r="H19">
        <v>1545</v>
      </c>
      <c r="I19">
        <v>1085</v>
      </c>
      <c r="J19">
        <v>100</v>
      </c>
      <c r="K19">
        <v>145</v>
      </c>
      <c r="L19">
        <v>195</v>
      </c>
      <c r="M19">
        <v>0</v>
      </c>
      <c r="N19">
        <v>10</v>
      </c>
    </row>
    <row r="20" spans="1:14" x14ac:dyDescent="0.25">
      <c r="A20">
        <v>5680008</v>
      </c>
      <c r="B20">
        <v>5825</v>
      </c>
      <c r="C20">
        <v>5807</v>
      </c>
      <c r="D20">
        <v>2176</v>
      </c>
      <c r="E20">
        <v>2136</v>
      </c>
      <c r="F20">
        <v>1081.4000000000001</v>
      </c>
      <c r="G20">
        <v>5.39</v>
      </c>
      <c r="H20">
        <v>2915</v>
      </c>
      <c r="I20">
        <v>2480</v>
      </c>
      <c r="J20">
        <v>285</v>
      </c>
      <c r="K20">
        <v>80</v>
      </c>
      <c r="L20">
        <v>50</v>
      </c>
      <c r="M20">
        <v>10</v>
      </c>
      <c r="N20">
        <v>15</v>
      </c>
    </row>
    <row r="21" spans="1:14" x14ac:dyDescent="0.25">
      <c r="A21">
        <v>5680009</v>
      </c>
      <c r="B21">
        <v>6080</v>
      </c>
      <c r="C21">
        <v>6096</v>
      </c>
      <c r="D21">
        <v>2199</v>
      </c>
      <c r="E21">
        <v>2184</v>
      </c>
      <c r="F21">
        <v>3308.8</v>
      </c>
      <c r="G21">
        <v>1.84</v>
      </c>
      <c r="H21">
        <v>3210</v>
      </c>
      <c r="I21">
        <v>2630</v>
      </c>
      <c r="J21">
        <v>215</v>
      </c>
      <c r="K21">
        <v>205</v>
      </c>
      <c r="L21">
        <v>115</v>
      </c>
      <c r="M21">
        <v>20</v>
      </c>
      <c r="N21">
        <v>40</v>
      </c>
    </row>
    <row r="22" spans="1:14" x14ac:dyDescent="0.25">
      <c r="A22">
        <v>5680010</v>
      </c>
      <c r="B22">
        <v>4189</v>
      </c>
      <c r="C22">
        <v>3969</v>
      </c>
      <c r="D22">
        <v>1518</v>
      </c>
      <c r="E22">
        <v>1479</v>
      </c>
      <c r="F22">
        <v>3616.8</v>
      </c>
      <c r="G22">
        <v>1.1599999999999999</v>
      </c>
      <c r="H22">
        <v>2000</v>
      </c>
      <c r="I22">
        <v>1625</v>
      </c>
      <c r="J22">
        <v>195</v>
      </c>
      <c r="K22">
        <v>105</v>
      </c>
      <c r="L22">
        <v>65</v>
      </c>
      <c r="M22">
        <v>0</v>
      </c>
      <c r="N22">
        <v>10</v>
      </c>
    </row>
    <row r="23" spans="1:14" x14ac:dyDescent="0.25">
      <c r="A23">
        <v>5680011.0099999998</v>
      </c>
      <c r="B23">
        <v>7589</v>
      </c>
      <c r="C23">
        <v>7108</v>
      </c>
      <c r="D23">
        <v>2842</v>
      </c>
      <c r="E23">
        <v>2807</v>
      </c>
      <c r="F23">
        <v>3048.4</v>
      </c>
      <c r="G23">
        <v>2.4900000000000002</v>
      </c>
      <c r="H23">
        <v>3465</v>
      </c>
      <c r="I23">
        <v>2785</v>
      </c>
      <c r="J23">
        <v>235</v>
      </c>
      <c r="K23">
        <v>140</v>
      </c>
      <c r="L23">
        <v>255</v>
      </c>
      <c r="M23">
        <v>10</v>
      </c>
      <c r="N23">
        <v>40</v>
      </c>
    </row>
    <row r="24" spans="1:14" x14ac:dyDescent="0.25">
      <c r="A24">
        <v>5680011.0199999996</v>
      </c>
      <c r="B24">
        <v>2306</v>
      </c>
      <c r="C24">
        <v>2240</v>
      </c>
      <c r="D24">
        <v>1060</v>
      </c>
      <c r="E24">
        <v>1035</v>
      </c>
      <c r="F24">
        <v>1363.5</v>
      </c>
      <c r="G24">
        <v>1.69</v>
      </c>
      <c r="H24">
        <v>920</v>
      </c>
      <c r="I24">
        <v>655</v>
      </c>
      <c r="J24">
        <v>90</v>
      </c>
      <c r="K24">
        <v>65</v>
      </c>
      <c r="L24">
        <v>80</v>
      </c>
      <c r="M24">
        <v>0</v>
      </c>
      <c r="N24">
        <v>15</v>
      </c>
    </row>
    <row r="25" spans="1:14" x14ac:dyDescent="0.25">
      <c r="A25">
        <v>5680012.0099999998</v>
      </c>
      <c r="B25">
        <v>3078</v>
      </c>
      <c r="C25">
        <v>2948</v>
      </c>
      <c r="D25">
        <v>1181</v>
      </c>
      <c r="E25">
        <v>1156</v>
      </c>
      <c r="F25">
        <v>2574.6999999999998</v>
      </c>
      <c r="G25">
        <v>1.2</v>
      </c>
      <c r="H25">
        <v>1505</v>
      </c>
      <c r="I25">
        <v>1195</v>
      </c>
      <c r="J25">
        <v>115</v>
      </c>
      <c r="K25">
        <v>85</v>
      </c>
      <c r="L25">
        <v>85</v>
      </c>
      <c r="M25">
        <v>10</v>
      </c>
      <c r="N25">
        <v>15</v>
      </c>
    </row>
    <row r="26" spans="1:14" x14ac:dyDescent="0.25">
      <c r="A26">
        <v>5680012.0199999996</v>
      </c>
      <c r="B26">
        <v>6011</v>
      </c>
      <c r="C26">
        <v>6029</v>
      </c>
      <c r="D26">
        <v>2111</v>
      </c>
      <c r="E26">
        <v>2080</v>
      </c>
      <c r="F26">
        <v>3299.3</v>
      </c>
      <c r="G26">
        <v>1.82</v>
      </c>
      <c r="H26">
        <v>3010</v>
      </c>
      <c r="I26">
        <v>2320</v>
      </c>
      <c r="J26">
        <v>255</v>
      </c>
      <c r="K26">
        <v>125</v>
      </c>
      <c r="L26">
        <v>260</v>
      </c>
      <c r="M26">
        <v>25</v>
      </c>
      <c r="N26">
        <v>25</v>
      </c>
    </row>
    <row r="27" spans="1:14" x14ac:dyDescent="0.25">
      <c r="A27">
        <v>5680013</v>
      </c>
      <c r="B27">
        <v>6576</v>
      </c>
      <c r="C27">
        <v>6471</v>
      </c>
      <c r="D27">
        <v>3307</v>
      </c>
      <c r="E27">
        <v>3179</v>
      </c>
      <c r="F27">
        <v>2883.5</v>
      </c>
      <c r="G27">
        <v>2.2799999999999998</v>
      </c>
      <c r="H27">
        <v>2950</v>
      </c>
      <c r="I27">
        <v>2140</v>
      </c>
      <c r="J27">
        <v>255</v>
      </c>
      <c r="K27">
        <v>240</v>
      </c>
      <c r="L27">
        <v>240</v>
      </c>
      <c r="M27">
        <v>30</v>
      </c>
      <c r="N27">
        <v>40</v>
      </c>
    </row>
    <row r="28" spans="1:14" x14ac:dyDescent="0.25">
      <c r="A28">
        <v>5680014</v>
      </c>
      <c r="B28">
        <v>4939</v>
      </c>
      <c r="C28">
        <v>4931</v>
      </c>
      <c r="D28">
        <v>2329</v>
      </c>
      <c r="E28">
        <v>2250</v>
      </c>
      <c r="F28">
        <v>2354.5</v>
      </c>
      <c r="G28">
        <v>2.1</v>
      </c>
      <c r="H28">
        <v>2295</v>
      </c>
      <c r="I28">
        <v>1820</v>
      </c>
      <c r="J28">
        <v>190</v>
      </c>
      <c r="K28">
        <v>100</v>
      </c>
      <c r="L28">
        <v>105</v>
      </c>
      <c r="M28">
        <v>60</v>
      </c>
      <c r="N28">
        <v>20</v>
      </c>
    </row>
    <row r="29" spans="1:14" x14ac:dyDescent="0.25">
      <c r="A29">
        <v>5680015.0099999998</v>
      </c>
      <c r="B29">
        <v>3631</v>
      </c>
      <c r="C29">
        <v>3228</v>
      </c>
      <c r="D29">
        <v>1408</v>
      </c>
      <c r="E29">
        <v>1286</v>
      </c>
      <c r="F29">
        <v>2165.3000000000002</v>
      </c>
      <c r="G29">
        <v>1.68</v>
      </c>
      <c r="H29">
        <v>1850</v>
      </c>
      <c r="I29">
        <v>1475</v>
      </c>
      <c r="J29">
        <v>125</v>
      </c>
      <c r="K29">
        <v>140</v>
      </c>
      <c r="L29">
        <v>90</v>
      </c>
      <c r="M29">
        <v>0</v>
      </c>
      <c r="N29">
        <v>15</v>
      </c>
    </row>
    <row r="30" spans="1:14" x14ac:dyDescent="0.25">
      <c r="A30">
        <v>5680015.0199999996</v>
      </c>
      <c r="B30">
        <v>2264</v>
      </c>
      <c r="C30">
        <v>2225</v>
      </c>
      <c r="D30">
        <v>930</v>
      </c>
      <c r="E30">
        <v>795</v>
      </c>
      <c r="F30">
        <v>2882.6</v>
      </c>
      <c r="G30">
        <v>0.79</v>
      </c>
      <c r="H30">
        <v>1025</v>
      </c>
      <c r="I30">
        <v>735</v>
      </c>
      <c r="J30">
        <v>80</v>
      </c>
      <c r="K30">
        <v>90</v>
      </c>
      <c r="L30">
        <v>105</v>
      </c>
      <c r="M30">
        <v>0</v>
      </c>
      <c r="N30">
        <v>20</v>
      </c>
    </row>
    <row r="31" spans="1:14" x14ac:dyDescent="0.25">
      <c r="A31">
        <v>5680015.0300000003</v>
      </c>
      <c r="B31">
        <v>3587</v>
      </c>
      <c r="C31">
        <v>3614</v>
      </c>
      <c r="D31">
        <v>1341</v>
      </c>
      <c r="E31">
        <v>1261</v>
      </c>
      <c r="F31">
        <v>3356.7</v>
      </c>
      <c r="G31">
        <v>1.07</v>
      </c>
      <c r="H31">
        <v>1780</v>
      </c>
      <c r="I31">
        <v>1415</v>
      </c>
      <c r="J31">
        <v>160</v>
      </c>
      <c r="K31">
        <v>85</v>
      </c>
      <c r="L31">
        <v>90</v>
      </c>
      <c r="M31">
        <v>0</v>
      </c>
      <c r="N31">
        <v>20</v>
      </c>
    </row>
    <row r="32" spans="1:14" x14ac:dyDescent="0.25">
      <c r="A32">
        <v>5680016</v>
      </c>
      <c r="B32">
        <v>5202</v>
      </c>
      <c r="C32">
        <v>5302</v>
      </c>
      <c r="D32">
        <v>2162</v>
      </c>
      <c r="E32">
        <v>2034</v>
      </c>
      <c r="F32">
        <v>1746</v>
      </c>
      <c r="G32">
        <v>2.98</v>
      </c>
      <c r="H32">
        <v>2595</v>
      </c>
      <c r="I32">
        <v>2010</v>
      </c>
      <c r="J32">
        <v>220</v>
      </c>
      <c r="K32">
        <v>185</v>
      </c>
      <c r="L32">
        <v>145</v>
      </c>
      <c r="M32">
        <v>10</v>
      </c>
      <c r="N32">
        <v>30</v>
      </c>
    </row>
    <row r="33" spans="1:14" x14ac:dyDescent="0.25">
      <c r="A33">
        <v>5680100</v>
      </c>
      <c r="B33">
        <v>4102</v>
      </c>
      <c r="C33">
        <v>3705</v>
      </c>
      <c r="D33">
        <v>2100</v>
      </c>
      <c r="E33">
        <v>1600</v>
      </c>
      <c r="F33">
        <v>204.4</v>
      </c>
      <c r="G33">
        <v>20.07</v>
      </c>
      <c r="H33">
        <v>2110</v>
      </c>
      <c r="I33">
        <v>1935</v>
      </c>
      <c r="J33">
        <v>100</v>
      </c>
      <c r="K33">
        <v>50</v>
      </c>
      <c r="L33">
        <v>20</v>
      </c>
      <c r="M33">
        <v>0</v>
      </c>
      <c r="N33">
        <v>0</v>
      </c>
    </row>
    <row r="34" spans="1:14" x14ac:dyDescent="0.25">
      <c r="A34">
        <v>5680101</v>
      </c>
      <c r="B34">
        <v>5064</v>
      </c>
      <c r="C34">
        <v>4908</v>
      </c>
      <c r="D34">
        <v>1878</v>
      </c>
      <c r="E34">
        <v>1797</v>
      </c>
      <c r="F34">
        <v>29.6</v>
      </c>
      <c r="G34">
        <v>171</v>
      </c>
      <c r="H34">
        <v>2690</v>
      </c>
      <c r="I34">
        <v>2320</v>
      </c>
      <c r="J34">
        <v>180</v>
      </c>
      <c r="K34">
        <v>65</v>
      </c>
      <c r="L34">
        <v>95</v>
      </c>
      <c r="M34">
        <v>0</v>
      </c>
      <c r="N34">
        <v>25</v>
      </c>
    </row>
    <row r="35" spans="1:14" x14ac:dyDescent="0.25">
      <c r="A35">
        <v>5680102.0099999998</v>
      </c>
      <c r="B35">
        <v>2140</v>
      </c>
      <c r="C35">
        <v>2057</v>
      </c>
      <c r="D35">
        <v>1109</v>
      </c>
      <c r="E35">
        <v>766</v>
      </c>
      <c r="F35">
        <v>112</v>
      </c>
      <c r="G35">
        <v>19.11</v>
      </c>
      <c r="H35">
        <v>1005</v>
      </c>
      <c r="I35">
        <v>915</v>
      </c>
      <c r="J35">
        <v>35</v>
      </c>
      <c r="K35">
        <v>30</v>
      </c>
      <c r="L35">
        <v>15</v>
      </c>
      <c r="M35">
        <v>0</v>
      </c>
      <c r="N35">
        <v>0</v>
      </c>
    </row>
    <row r="36" spans="1:14" x14ac:dyDescent="0.25">
      <c r="A36">
        <v>5680102.0199999996</v>
      </c>
      <c r="B36">
        <v>198</v>
      </c>
      <c r="C36">
        <v>219</v>
      </c>
      <c r="D36">
        <v>83</v>
      </c>
      <c r="E36">
        <v>80</v>
      </c>
      <c r="F36">
        <v>22.9</v>
      </c>
      <c r="G36">
        <v>8.66</v>
      </c>
      <c r="H36">
        <v>115</v>
      </c>
      <c r="I36">
        <v>115</v>
      </c>
      <c r="J36">
        <v>0</v>
      </c>
      <c r="K36">
        <v>0</v>
      </c>
      <c r="L36">
        <v>10</v>
      </c>
      <c r="M36">
        <v>0</v>
      </c>
      <c r="N36">
        <v>0</v>
      </c>
    </row>
    <row r="37" spans="1:14" x14ac:dyDescent="0.25">
      <c r="A37">
        <v>5680102.0300000003</v>
      </c>
      <c r="B37">
        <v>2552</v>
      </c>
      <c r="C37">
        <v>2610</v>
      </c>
      <c r="D37">
        <v>910</v>
      </c>
      <c r="E37">
        <v>894</v>
      </c>
      <c r="F37">
        <v>112.6</v>
      </c>
      <c r="G37">
        <v>22.67</v>
      </c>
      <c r="H37">
        <v>1310</v>
      </c>
      <c r="I37">
        <v>1160</v>
      </c>
      <c r="J37">
        <v>90</v>
      </c>
      <c r="K37">
        <v>20</v>
      </c>
      <c r="L37">
        <v>35</v>
      </c>
      <c r="M37">
        <v>0</v>
      </c>
      <c r="N37">
        <v>15</v>
      </c>
    </row>
    <row r="38" spans="1:14" x14ac:dyDescent="0.25">
      <c r="A38">
        <v>5680102.04</v>
      </c>
      <c r="B38">
        <v>113</v>
      </c>
      <c r="C38">
        <v>133</v>
      </c>
      <c r="D38">
        <v>52</v>
      </c>
      <c r="E38">
        <v>49</v>
      </c>
      <c r="F38">
        <v>8.6999999999999993</v>
      </c>
      <c r="G38">
        <v>12.98</v>
      </c>
      <c r="H38">
        <v>35</v>
      </c>
      <c r="I38">
        <v>30</v>
      </c>
      <c r="J38">
        <v>0</v>
      </c>
      <c r="K38">
        <v>0</v>
      </c>
      <c r="L38">
        <v>0</v>
      </c>
      <c r="M38">
        <v>0</v>
      </c>
      <c r="N38">
        <v>0</v>
      </c>
    </row>
    <row r="39" spans="1:14" x14ac:dyDescent="0.25">
      <c r="A39">
        <v>5680103.0099999998</v>
      </c>
      <c r="B39">
        <v>7768</v>
      </c>
      <c r="C39">
        <v>6857</v>
      </c>
      <c r="D39">
        <v>2893</v>
      </c>
      <c r="E39">
        <v>2714</v>
      </c>
      <c r="F39">
        <v>730</v>
      </c>
      <c r="G39">
        <v>10.64</v>
      </c>
      <c r="H39">
        <v>4030</v>
      </c>
      <c r="I39">
        <v>3610</v>
      </c>
      <c r="J39">
        <v>275</v>
      </c>
      <c r="K39">
        <v>55</v>
      </c>
      <c r="L39">
        <v>55</v>
      </c>
      <c r="M39">
        <v>10</v>
      </c>
      <c r="N39">
        <v>35</v>
      </c>
    </row>
    <row r="40" spans="1:14" x14ac:dyDescent="0.25">
      <c r="A40">
        <v>5680103.0199999996</v>
      </c>
      <c r="B40">
        <v>11148</v>
      </c>
      <c r="C40">
        <v>8818</v>
      </c>
      <c r="D40">
        <v>3942</v>
      </c>
      <c r="E40">
        <v>3660</v>
      </c>
      <c r="F40">
        <v>1526.1</v>
      </c>
      <c r="G40">
        <v>7.31</v>
      </c>
      <c r="H40">
        <v>5465</v>
      </c>
      <c r="I40">
        <v>4885</v>
      </c>
      <c r="J40">
        <v>340</v>
      </c>
      <c r="K40">
        <v>100</v>
      </c>
      <c r="L40">
        <v>75</v>
      </c>
      <c r="M40">
        <v>0</v>
      </c>
      <c r="N40">
        <v>65</v>
      </c>
    </row>
    <row r="41" spans="1:14" x14ac:dyDescent="0.25">
      <c r="A41">
        <v>5680104</v>
      </c>
      <c r="B41">
        <v>3792</v>
      </c>
      <c r="C41">
        <v>3772</v>
      </c>
      <c r="D41">
        <v>2043</v>
      </c>
      <c r="E41">
        <v>1933</v>
      </c>
      <c r="F41">
        <v>318.2</v>
      </c>
      <c r="G41">
        <v>11.92</v>
      </c>
      <c r="H41">
        <v>1350</v>
      </c>
      <c r="I41">
        <v>1235</v>
      </c>
      <c r="J41">
        <v>50</v>
      </c>
      <c r="K41">
        <v>30</v>
      </c>
      <c r="L41">
        <v>20</v>
      </c>
      <c r="M41">
        <v>0</v>
      </c>
      <c r="N41">
        <v>15</v>
      </c>
    </row>
    <row r="42" spans="1:14" x14ac:dyDescent="0.25">
      <c r="A42">
        <v>5680200</v>
      </c>
      <c r="B42">
        <v>5145</v>
      </c>
      <c r="C42">
        <v>5016</v>
      </c>
      <c r="D42">
        <v>1752</v>
      </c>
      <c r="E42">
        <v>1728</v>
      </c>
      <c r="F42">
        <v>74.599999999999994</v>
      </c>
      <c r="G42">
        <v>68.930000000000007</v>
      </c>
      <c r="H42">
        <v>2420</v>
      </c>
      <c r="I42">
        <v>2130</v>
      </c>
      <c r="J42">
        <v>140</v>
      </c>
      <c r="K42">
        <v>45</v>
      </c>
      <c r="L42">
        <v>65</v>
      </c>
      <c r="M42">
        <v>15</v>
      </c>
      <c r="N42">
        <v>30</v>
      </c>
    </row>
    <row r="43" spans="1:14" x14ac:dyDescent="0.25">
      <c r="A43">
        <v>5680201</v>
      </c>
      <c r="B43">
        <v>6210</v>
      </c>
      <c r="C43">
        <v>5775</v>
      </c>
      <c r="D43">
        <v>2080</v>
      </c>
      <c r="E43">
        <v>2035</v>
      </c>
      <c r="F43">
        <v>33.6</v>
      </c>
      <c r="G43">
        <v>184.74</v>
      </c>
      <c r="H43">
        <v>3170</v>
      </c>
      <c r="I43">
        <v>2745</v>
      </c>
      <c r="J43">
        <v>210</v>
      </c>
      <c r="K43">
        <v>45</v>
      </c>
      <c r="L43">
        <v>95</v>
      </c>
      <c r="M43">
        <v>0</v>
      </c>
      <c r="N43">
        <v>80</v>
      </c>
    </row>
    <row r="44" spans="1:14" x14ac:dyDescent="0.25">
      <c r="A44">
        <v>5680202</v>
      </c>
      <c r="B44">
        <v>7704</v>
      </c>
      <c r="C44">
        <v>7432</v>
      </c>
      <c r="D44">
        <v>3402</v>
      </c>
      <c r="E44">
        <v>2931</v>
      </c>
      <c r="F44">
        <v>27.3</v>
      </c>
      <c r="G44">
        <v>282.60000000000002</v>
      </c>
      <c r="H44">
        <v>3690</v>
      </c>
      <c r="I44">
        <v>3350</v>
      </c>
      <c r="J44">
        <v>175</v>
      </c>
      <c r="K44">
        <v>25</v>
      </c>
      <c r="L44">
        <v>110</v>
      </c>
      <c r="M44">
        <v>0</v>
      </c>
      <c r="N44">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06"/>
  <sheetViews>
    <sheetView zoomScale="90" zoomScaleNormal="90" workbookViewId="0">
      <pane ySplit="1" topLeftCell="A2" activePane="bottomLeft" state="frozen"/>
      <selection pane="bottomLeft"/>
    </sheetView>
  </sheetViews>
  <sheetFormatPr defaultColWidth="11.7109375" defaultRowHeight="12.75" x14ac:dyDescent="0.2"/>
  <cols>
    <col min="1" max="1" width="15.85546875" style="5" customWidth="1"/>
    <col min="2" max="2" width="11.7109375" style="6"/>
    <col min="3" max="3" width="11.7109375" style="128"/>
    <col min="4" max="4" width="11.7109375" style="6"/>
    <col min="5" max="6" width="11.7109375" style="10"/>
    <col min="7" max="7" width="11.7109375" style="13"/>
    <col min="8" max="8" width="11.7109375" style="6"/>
    <col min="9" max="9" width="11.7109375" style="8"/>
    <col min="10" max="10" width="11.7109375" style="140"/>
    <col min="11" max="14" width="11.7109375" style="10"/>
    <col min="15" max="15" width="11.7109375" style="7"/>
    <col min="16" max="16" width="11.7109375" style="152"/>
    <col min="17" max="17" width="11.7109375" style="141"/>
    <col min="18" max="18" width="11.7109375" style="145"/>
    <col min="19" max="19" width="11.7109375" style="10"/>
    <col min="20" max="20" width="11.7109375" style="130"/>
    <col min="21" max="23" width="11.7109375" style="10"/>
    <col min="24" max="24" width="11.7109375" style="129"/>
    <col min="25" max="25" width="11.7109375" style="142"/>
    <col min="26" max="26" width="11.7109375" style="143"/>
    <col min="27" max="27" width="11.7109375" style="15"/>
    <col min="28" max="29" width="11.7109375" style="10"/>
    <col min="30" max="30" width="11.7109375" style="129"/>
    <col min="31" max="31" width="11.7109375" style="144"/>
    <col min="32" max="32" width="11.7109375" style="15"/>
    <col min="33" max="33" width="11.7109375" style="157"/>
    <col min="34" max="34" width="11.7109375" style="144"/>
    <col min="35" max="37" width="11.7109375" style="10"/>
    <col min="38" max="38" width="11.7109375" style="157"/>
    <col min="39" max="39" width="11.7109375" style="129"/>
    <col min="40" max="40" width="11.7109375" style="29"/>
    <col min="41" max="42" width="11.7109375" style="19"/>
    <col min="43" max="43" width="11.7109375" style="263"/>
    <col min="44" max="44" width="11.7109375" style="138"/>
    <col min="45" max="16384" width="11.7109375" style="135"/>
  </cols>
  <sheetData>
    <row r="1" spans="1:44" s="302" customFormat="1" ht="78" customHeight="1" thickTop="1" thickBot="1" x14ac:dyDescent="0.3">
      <c r="A1" s="299" t="s">
        <v>122</v>
      </c>
      <c r="B1" s="300" t="s">
        <v>177</v>
      </c>
      <c r="C1" s="95" t="s">
        <v>178</v>
      </c>
      <c r="D1" s="30" t="s">
        <v>179</v>
      </c>
      <c r="E1" s="21" t="s">
        <v>180</v>
      </c>
      <c r="F1" s="21" t="s">
        <v>181</v>
      </c>
      <c r="G1" s="21" t="s">
        <v>182</v>
      </c>
      <c r="H1" s="300" t="s">
        <v>183</v>
      </c>
      <c r="I1" s="20" t="s">
        <v>184</v>
      </c>
      <c r="J1" s="96" t="s">
        <v>185</v>
      </c>
      <c r="K1" s="148" t="s">
        <v>19</v>
      </c>
      <c r="L1" s="148" t="s">
        <v>186</v>
      </c>
      <c r="M1" s="148" t="s">
        <v>17</v>
      </c>
      <c r="N1" s="21" t="s">
        <v>187</v>
      </c>
      <c r="O1" s="148" t="s">
        <v>188</v>
      </c>
      <c r="P1" s="21" t="s">
        <v>189</v>
      </c>
      <c r="Q1" s="301" t="s">
        <v>32</v>
      </c>
      <c r="R1" s="148" t="s">
        <v>30</v>
      </c>
      <c r="S1" s="21" t="s">
        <v>190</v>
      </c>
      <c r="T1" s="148" t="s">
        <v>191</v>
      </c>
      <c r="U1" s="301" t="s">
        <v>39</v>
      </c>
      <c r="V1" s="148" t="s">
        <v>192</v>
      </c>
      <c r="W1" s="21" t="s">
        <v>193</v>
      </c>
      <c r="X1" s="30" t="s">
        <v>194</v>
      </c>
      <c r="Y1" s="31" t="s">
        <v>195</v>
      </c>
      <c r="Z1" s="21" t="s">
        <v>196</v>
      </c>
      <c r="AA1" s="22" t="s">
        <v>197</v>
      </c>
      <c r="AB1" s="21" t="s">
        <v>198</v>
      </c>
      <c r="AC1" s="21" t="s">
        <v>199</v>
      </c>
      <c r="AD1" s="30" t="s">
        <v>200</v>
      </c>
      <c r="AE1" s="32" t="s">
        <v>201</v>
      </c>
      <c r="AF1" s="22" t="s">
        <v>202</v>
      </c>
      <c r="AG1" s="30" t="s">
        <v>203</v>
      </c>
      <c r="AH1" s="32" t="s">
        <v>204</v>
      </c>
      <c r="AI1" s="21" t="s">
        <v>205</v>
      </c>
      <c r="AJ1" s="21" t="s">
        <v>206</v>
      </c>
      <c r="AK1" s="21" t="s">
        <v>207</v>
      </c>
      <c r="AL1" s="30" t="s">
        <v>208</v>
      </c>
      <c r="AM1" s="30" t="s">
        <v>209</v>
      </c>
      <c r="AN1" s="28" t="s">
        <v>210</v>
      </c>
      <c r="AO1" s="23" t="s">
        <v>211</v>
      </c>
      <c r="AP1" s="94" t="s">
        <v>212</v>
      </c>
      <c r="AQ1" s="299" t="s">
        <v>8</v>
      </c>
    </row>
    <row r="2" spans="1:44" s="133" customFormat="1" ht="13.5" thickTop="1" x14ac:dyDescent="0.2">
      <c r="A2" s="158"/>
      <c r="B2" s="159">
        <v>5680000</v>
      </c>
      <c r="C2" s="160"/>
      <c r="D2" s="161"/>
      <c r="E2" s="162"/>
      <c r="F2" s="162"/>
      <c r="G2" s="163"/>
      <c r="H2" s="164"/>
      <c r="I2" s="165">
        <v>898.02</v>
      </c>
      <c r="J2" s="163">
        <f t="shared" ref="J2:J44" si="0">I2*100</f>
        <v>89802</v>
      </c>
      <c r="K2" s="166">
        <v>197059</v>
      </c>
      <c r="L2" s="166">
        <v>187013</v>
      </c>
      <c r="M2" s="167">
        <v>177061</v>
      </c>
      <c r="N2" s="162">
        <f t="shared" ref="N2:N44" si="1">K2-M2</f>
        <v>19998</v>
      </c>
      <c r="O2" s="168">
        <f t="shared" ref="O2:O44" si="2">N2/M2</f>
        <v>0.11294412660043714</v>
      </c>
      <c r="P2" s="169">
        <v>219.4</v>
      </c>
      <c r="Q2" s="170">
        <v>76336</v>
      </c>
      <c r="R2" s="167">
        <v>67379</v>
      </c>
      <c r="S2" s="162">
        <f t="shared" ref="S2:S44" si="3">Q2-R2</f>
        <v>8957</v>
      </c>
      <c r="T2" s="171">
        <f t="shared" ref="T2:T44" si="4">S2/R2</f>
        <v>0.13293459386455719</v>
      </c>
      <c r="U2" s="166">
        <v>72534</v>
      </c>
      <c r="V2" s="167">
        <v>63909</v>
      </c>
      <c r="W2" s="162">
        <f t="shared" ref="W2:W44" si="5">U2-V2</f>
        <v>8625</v>
      </c>
      <c r="X2" s="172">
        <f t="shared" ref="X2:X44" si="6">W2/V2</f>
        <v>0.13495751772050885</v>
      </c>
      <c r="Y2" s="173">
        <f t="shared" ref="Y2:Y44" si="7">U2/J2</f>
        <v>0.80771029598449928</v>
      </c>
      <c r="Z2" s="166">
        <v>95535</v>
      </c>
      <c r="AA2" s="174">
        <v>79885</v>
      </c>
      <c r="AB2" s="162">
        <v>6725</v>
      </c>
      <c r="AC2" s="162">
        <f t="shared" ref="AC2:AC44" si="8">AA2+AB2</f>
        <v>86610</v>
      </c>
      <c r="AD2" s="168">
        <f t="shared" ref="AD2:AD44" si="9">AC2/Z2</f>
        <v>0.90657874077563194</v>
      </c>
      <c r="AE2" s="175">
        <f t="shared" ref="AE2:AE44" si="10">AD2/0.907</f>
        <v>0.99953554661039901</v>
      </c>
      <c r="AF2" s="166">
        <v>4135</v>
      </c>
      <c r="AG2" s="168">
        <f t="shared" ref="AG2:AG44" si="11">AF2/Z2</f>
        <v>4.3282566598628773E-2</v>
      </c>
      <c r="AH2" s="175">
        <f t="shared" ref="AH2:AH44" si="12">AG2/0.0433</f>
        <v>0.99959738103068763</v>
      </c>
      <c r="AI2" s="166">
        <v>3485</v>
      </c>
      <c r="AJ2" s="166">
        <v>390</v>
      </c>
      <c r="AK2" s="162">
        <f t="shared" ref="AK2:AK44" si="13">AI2+AJ2</f>
        <v>3875</v>
      </c>
      <c r="AL2" s="168">
        <f t="shared" ref="AL2:AL44" si="14">AK2/Z2</f>
        <v>4.0561050923745227E-2</v>
      </c>
      <c r="AM2" s="175">
        <f t="shared" ref="AM2:AM44" si="15">AL2/0.04056</f>
        <v>1.0000259103487483</v>
      </c>
      <c r="AN2" s="166">
        <v>920</v>
      </c>
      <c r="AO2" s="176" t="s">
        <v>16</v>
      </c>
      <c r="AP2" s="176" t="s">
        <v>16</v>
      </c>
      <c r="AQ2" s="262"/>
    </row>
    <row r="3" spans="1:44" ht="15" x14ac:dyDescent="0.25">
      <c r="A3" s="115"/>
      <c r="B3" s="209">
        <v>5680001.0099999998</v>
      </c>
      <c r="C3" s="210"/>
      <c r="D3" s="211"/>
      <c r="E3" s="119"/>
      <c r="F3" s="119"/>
      <c r="G3" s="212"/>
      <c r="H3" s="213" t="s">
        <v>44</v>
      </c>
      <c r="I3" s="214">
        <v>3.87</v>
      </c>
      <c r="J3" s="117">
        <f t="shared" si="0"/>
        <v>387</v>
      </c>
      <c r="K3" s="215">
        <v>7958</v>
      </c>
      <c r="L3" s="215">
        <v>7332</v>
      </c>
      <c r="M3" s="216">
        <v>6825</v>
      </c>
      <c r="N3" s="118">
        <f t="shared" si="1"/>
        <v>1133</v>
      </c>
      <c r="O3" s="217">
        <f t="shared" si="2"/>
        <v>0.16600732600732601</v>
      </c>
      <c r="P3" s="218">
        <v>2057.3000000000002</v>
      </c>
      <c r="Q3" s="219">
        <v>2741</v>
      </c>
      <c r="R3" s="220">
        <v>2379</v>
      </c>
      <c r="S3" s="119">
        <f t="shared" si="3"/>
        <v>362</v>
      </c>
      <c r="T3" s="221">
        <f t="shared" si="4"/>
        <v>0.15216477511559479</v>
      </c>
      <c r="U3" s="215">
        <v>2690</v>
      </c>
      <c r="V3" s="216">
        <v>2330</v>
      </c>
      <c r="W3" s="118">
        <f t="shared" si="5"/>
        <v>360</v>
      </c>
      <c r="X3" s="222">
        <f t="shared" si="6"/>
        <v>0.15450643776824036</v>
      </c>
      <c r="Y3" s="120">
        <f t="shared" si="7"/>
        <v>6.9509043927648575</v>
      </c>
      <c r="Z3" s="215">
        <v>3465</v>
      </c>
      <c r="AA3" s="223">
        <v>2975</v>
      </c>
      <c r="AB3" s="119">
        <v>280</v>
      </c>
      <c r="AC3" s="118">
        <f t="shared" si="8"/>
        <v>3255</v>
      </c>
      <c r="AD3" s="224">
        <f t="shared" si="9"/>
        <v>0.93939393939393945</v>
      </c>
      <c r="AE3" s="121">
        <f t="shared" si="10"/>
        <v>1.0357154789348837</v>
      </c>
      <c r="AF3" s="215">
        <v>125</v>
      </c>
      <c r="AG3" s="224">
        <f t="shared" si="11"/>
        <v>3.6075036075036072E-2</v>
      </c>
      <c r="AH3" s="122">
        <f t="shared" si="12"/>
        <v>0.8331417107398631</v>
      </c>
      <c r="AI3" s="215">
        <v>35</v>
      </c>
      <c r="AJ3" s="215">
        <v>0</v>
      </c>
      <c r="AK3" s="118">
        <f t="shared" si="13"/>
        <v>35</v>
      </c>
      <c r="AL3" s="224">
        <f t="shared" si="14"/>
        <v>1.0101010101010102E-2</v>
      </c>
      <c r="AM3" s="122">
        <f t="shared" si="15"/>
        <v>0.24903871057717214</v>
      </c>
      <c r="AN3" s="215">
        <v>40</v>
      </c>
      <c r="AO3" s="123" t="s">
        <v>6</v>
      </c>
      <c r="AP3" s="264" t="s">
        <v>6</v>
      </c>
      <c r="AR3" s="135"/>
    </row>
    <row r="4" spans="1:44" ht="15" x14ac:dyDescent="0.25">
      <c r="A4" s="115"/>
      <c r="B4" s="209">
        <v>5680001.0199999996</v>
      </c>
      <c r="C4" s="210"/>
      <c r="D4" s="116"/>
      <c r="E4" s="119"/>
      <c r="F4" s="119"/>
      <c r="G4" s="212"/>
      <c r="H4" s="213" t="s">
        <v>45</v>
      </c>
      <c r="I4" s="214">
        <v>2.63</v>
      </c>
      <c r="J4" s="117">
        <f t="shared" si="0"/>
        <v>263</v>
      </c>
      <c r="K4" s="215">
        <v>5952</v>
      </c>
      <c r="L4" s="215">
        <v>6057</v>
      </c>
      <c r="M4" s="216">
        <v>6130</v>
      </c>
      <c r="N4" s="118">
        <f t="shared" si="1"/>
        <v>-178</v>
      </c>
      <c r="O4" s="217">
        <f t="shared" si="2"/>
        <v>-2.9037520391517128E-2</v>
      </c>
      <c r="P4" s="218">
        <v>2262</v>
      </c>
      <c r="Q4" s="219">
        <v>2249</v>
      </c>
      <c r="R4" s="220">
        <v>2183</v>
      </c>
      <c r="S4" s="119">
        <f t="shared" si="3"/>
        <v>66</v>
      </c>
      <c r="T4" s="221">
        <f t="shared" si="4"/>
        <v>3.0233623453962438E-2</v>
      </c>
      <c r="U4" s="215">
        <v>2190</v>
      </c>
      <c r="V4" s="216">
        <v>2130</v>
      </c>
      <c r="W4" s="118">
        <f t="shared" si="5"/>
        <v>60</v>
      </c>
      <c r="X4" s="222">
        <f t="shared" si="6"/>
        <v>2.8169014084507043E-2</v>
      </c>
      <c r="Y4" s="120">
        <f t="shared" si="7"/>
        <v>8.326996197718632</v>
      </c>
      <c r="Z4" s="215">
        <v>3010</v>
      </c>
      <c r="AA4" s="223">
        <v>2520</v>
      </c>
      <c r="AB4" s="119">
        <v>210</v>
      </c>
      <c r="AC4" s="118">
        <f t="shared" si="8"/>
        <v>2730</v>
      </c>
      <c r="AD4" s="224">
        <f t="shared" si="9"/>
        <v>0.90697674418604646</v>
      </c>
      <c r="AE4" s="121">
        <f t="shared" si="10"/>
        <v>0.99997435963180425</v>
      </c>
      <c r="AF4" s="215">
        <v>135</v>
      </c>
      <c r="AG4" s="224">
        <f t="shared" si="11"/>
        <v>4.4850498338870434E-2</v>
      </c>
      <c r="AH4" s="122">
        <f t="shared" si="12"/>
        <v>1.0358082757244904</v>
      </c>
      <c r="AI4" s="215">
        <v>95</v>
      </c>
      <c r="AJ4" s="215">
        <v>20</v>
      </c>
      <c r="AK4" s="118">
        <f t="shared" si="13"/>
        <v>115</v>
      </c>
      <c r="AL4" s="224">
        <f t="shared" si="14"/>
        <v>3.8205980066445183E-2</v>
      </c>
      <c r="AM4" s="122">
        <f t="shared" si="15"/>
        <v>0.94196203319638028</v>
      </c>
      <c r="AN4" s="215">
        <v>25</v>
      </c>
      <c r="AO4" s="123" t="s">
        <v>6</v>
      </c>
      <c r="AP4" s="264" t="s">
        <v>6</v>
      </c>
      <c r="AR4" s="135"/>
    </row>
    <row r="5" spans="1:44" ht="15" x14ac:dyDescent="0.25">
      <c r="A5" s="115" t="s">
        <v>114</v>
      </c>
      <c r="B5" s="209">
        <v>5680001.04</v>
      </c>
      <c r="C5" s="210">
        <v>5680001.0300000003</v>
      </c>
      <c r="D5" s="211">
        <v>0.37398511899999998</v>
      </c>
      <c r="E5" s="220">
        <v>12471</v>
      </c>
      <c r="F5" s="220">
        <v>4144</v>
      </c>
      <c r="G5" s="225">
        <v>4036</v>
      </c>
      <c r="H5" s="213"/>
      <c r="I5" s="214">
        <v>3.09</v>
      </c>
      <c r="J5" s="117">
        <f t="shared" si="0"/>
        <v>309</v>
      </c>
      <c r="K5" s="215">
        <v>6028</v>
      </c>
      <c r="L5" s="215">
        <v>5800</v>
      </c>
      <c r="M5" s="216">
        <f>D5*E5</f>
        <v>4663.9684190489997</v>
      </c>
      <c r="N5" s="118">
        <f t="shared" si="1"/>
        <v>1364.0315809510003</v>
      </c>
      <c r="O5" s="217">
        <f t="shared" si="2"/>
        <v>0.29246158172510339</v>
      </c>
      <c r="P5" s="218">
        <v>1949</v>
      </c>
      <c r="Q5" s="219">
        <v>1957</v>
      </c>
      <c r="R5" s="220">
        <f>D5*F5</f>
        <v>1549.794333136</v>
      </c>
      <c r="S5" s="119">
        <f t="shared" si="3"/>
        <v>407.20566686400002</v>
      </c>
      <c r="T5" s="221">
        <f t="shared" si="4"/>
        <v>0.2627481970720732</v>
      </c>
      <c r="U5" s="215">
        <v>1928</v>
      </c>
      <c r="V5" s="216">
        <f>G5*D5</f>
        <v>1509.4039402839999</v>
      </c>
      <c r="W5" s="118">
        <f t="shared" si="5"/>
        <v>418.59605971600013</v>
      </c>
      <c r="X5" s="222">
        <f t="shared" si="6"/>
        <v>0.27732540544265422</v>
      </c>
      <c r="Y5" s="120">
        <f t="shared" si="7"/>
        <v>6.2394822006472488</v>
      </c>
      <c r="Z5" s="215">
        <v>3040</v>
      </c>
      <c r="AA5" s="223">
        <v>2515</v>
      </c>
      <c r="AB5" s="119">
        <v>245</v>
      </c>
      <c r="AC5" s="118">
        <f t="shared" si="8"/>
        <v>2760</v>
      </c>
      <c r="AD5" s="224">
        <f t="shared" si="9"/>
        <v>0.90789473684210531</v>
      </c>
      <c r="AE5" s="121">
        <f t="shared" si="10"/>
        <v>1.0009864794290024</v>
      </c>
      <c r="AF5" s="215">
        <v>175</v>
      </c>
      <c r="AG5" s="224">
        <f t="shared" si="11"/>
        <v>5.7565789473684209E-2</v>
      </c>
      <c r="AH5" s="122">
        <f t="shared" si="12"/>
        <v>1.329463960131275</v>
      </c>
      <c r="AI5" s="215">
        <v>75</v>
      </c>
      <c r="AJ5" s="215">
        <v>10</v>
      </c>
      <c r="AK5" s="118">
        <f t="shared" si="13"/>
        <v>85</v>
      </c>
      <c r="AL5" s="224">
        <f t="shared" si="14"/>
        <v>2.7960526315789474E-2</v>
      </c>
      <c r="AM5" s="122">
        <f t="shared" si="15"/>
        <v>0.68936208865358661</v>
      </c>
      <c r="AN5" s="215">
        <v>25</v>
      </c>
      <c r="AO5" s="123" t="s">
        <v>6</v>
      </c>
      <c r="AP5" s="264" t="s">
        <v>6</v>
      </c>
      <c r="AQ5" s="263" t="s">
        <v>112</v>
      </c>
      <c r="AR5" s="135"/>
    </row>
    <row r="6" spans="1:44" ht="15" x14ac:dyDescent="0.25">
      <c r="A6" s="115" t="s">
        <v>111</v>
      </c>
      <c r="B6" s="209">
        <v>5680001.0499999998</v>
      </c>
      <c r="C6" s="210">
        <v>5680001.0300000003</v>
      </c>
      <c r="D6" s="211">
        <v>0.28127120999999999</v>
      </c>
      <c r="E6" s="220">
        <v>12471</v>
      </c>
      <c r="F6" s="220">
        <v>4144</v>
      </c>
      <c r="G6" s="225">
        <v>4036</v>
      </c>
      <c r="H6" s="213"/>
      <c r="I6" s="214">
        <v>1.27</v>
      </c>
      <c r="J6" s="117">
        <f t="shared" si="0"/>
        <v>127</v>
      </c>
      <c r="K6" s="215">
        <v>4886</v>
      </c>
      <c r="L6" s="215">
        <v>4689</v>
      </c>
      <c r="M6" s="216">
        <f>D6*E6</f>
        <v>3507.73325991</v>
      </c>
      <c r="N6" s="118">
        <f t="shared" si="1"/>
        <v>1378.26674009</v>
      </c>
      <c r="O6" s="217">
        <f t="shared" si="2"/>
        <v>0.39292233415871619</v>
      </c>
      <c r="P6" s="218">
        <v>3837.9</v>
      </c>
      <c r="Q6" s="219">
        <v>1621</v>
      </c>
      <c r="R6" s="220">
        <f>D6*F6</f>
        <v>1165.58789424</v>
      </c>
      <c r="S6" s="119">
        <f t="shared" si="3"/>
        <v>455.41210576000003</v>
      </c>
      <c r="T6" s="221">
        <f t="shared" si="4"/>
        <v>0.39071451240229554</v>
      </c>
      <c r="U6" s="215">
        <v>1595</v>
      </c>
      <c r="V6" s="216">
        <f>G6*D6</f>
        <v>1135.21060356</v>
      </c>
      <c r="W6" s="118">
        <f t="shared" si="5"/>
        <v>459.78939644000002</v>
      </c>
      <c r="X6" s="222">
        <f t="shared" si="6"/>
        <v>0.40502563577023398</v>
      </c>
      <c r="Y6" s="120">
        <f t="shared" si="7"/>
        <v>12.559055118110237</v>
      </c>
      <c r="Z6" s="215">
        <v>2360</v>
      </c>
      <c r="AA6" s="223">
        <v>1960</v>
      </c>
      <c r="AB6" s="119">
        <v>200</v>
      </c>
      <c r="AC6" s="118">
        <f t="shared" si="8"/>
        <v>2160</v>
      </c>
      <c r="AD6" s="224">
        <f t="shared" si="9"/>
        <v>0.9152542372881356</v>
      </c>
      <c r="AE6" s="121">
        <f t="shared" si="10"/>
        <v>1.0091005923794218</v>
      </c>
      <c r="AF6" s="215">
        <v>150</v>
      </c>
      <c r="AG6" s="224">
        <f t="shared" si="11"/>
        <v>6.3559322033898302E-2</v>
      </c>
      <c r="AH6" s="122">
        <f t="shared" si="12"/>
        <v>1.4678827259560809</v>
      </c>
      <c r="AI6" s="215">
        <v>40</v>
      </c>
      <c r="AJ6" s="215">
        <v>0</v>
      </c>
      <c r="AK6" s="118">
        <f t="shared" si="13"/>
        <v>40</v>
      </c>
      <c r="AL6" s="224">
        <f t="shared" si="14"/>
        <v>1.6949152542372881E-2</v>
      </c>
      <c r="AM6" s="122">
        <f t="shared" si="15"/>
        <v>0.41787851435830575</v>
      </c>
      <c r="AN6" s="215">
        <v>15</v>
      </c>
      <c r="AO6" s="123" t="s">
        <v>6</v>
      </c>
      <c r="AP6" s="264" t="s">
        <v>6</v>
      </c>
      <c r="AQ6" s="263" t="s">
        <v>112</v>
      </c>
      <c r="AR6" s="135"/>
    </row>
    <row r="7" spans="1:44" ht="15" x14ac:dyDescent="0.25">
      <c r="A7" s="115" t="s">
        <v>105</v>
      </c>
      <c r="B7" s="209">
        <v>5680001.0599999996</v>
      </c>
      <c r="C7" s="210">
        <v>5680001.0300000003</v>
      </c>
      <c r="D7" s="211">
        <v>8.8030135999999995E-2</v>
      </c>
      <c r="E7" s="220">
        <v>12471</v>
      </c>
      <c r="F7" s="220">
        <v>4144</v>
      </c>
      <c r="G7" s="225">
        <v>4036</v>
      </c>
      <c r="H7" s="226"/>
      <c r="I7" s="214">
        <v>1.61</v>
      </c>
      <c r="J7" s="117">
        <f t="shared" si="0"/>
        <v>161</v>
      </c>
      <c r="K7" s="215">
        <v>878</v>
      </c>
      <c r="L7" s="215">
        <v>894</v>
      </c>
      <c r="M7" s="216">
        <f>D7*E7</f>
        <v>1097.8238260559999</v>
      </c>
      <c r="N7" s="118">
        <f t="shared" si="1"/>
        <v>-219.82382605599992</v>
      </c>
      <c r="O7" s="217">
        <f t="shared" si="2"/>
        <v>-0.20023597670104376</v>
      </c>
      <c r="P7" s="218">
        <v>547</v>
      </c>
      <c r="Q7" s="219">
        <v>309</v>
      </c>
      <c r="R7" s="220">
        <f>D7*F7</f>
        <v>364.796883584</v>
      </c>
      <c r="S7" s="119">
        <f t="shared" si="3"/>
        <v>-55.796883584</v>
      </c>
      <c r="T7" s="221">
        <f t="shared" si="4"/>
        <v>-0.15295329015921247</v>
      </c>
      <c r="U7" s="215">
        <v>305</v>
      </c>
      <c r="V7" s="216">
        <f>G7*D7</f>
        <v>355.28962889599995</v>
      </c>
      <c r="W7" s="118">
        <f t="shared" si="5"/>
        <v>-50.289628895999954</v>
      </c>
      <c r="X7" s="222">
        <f t="shared" si="6"/>
        <v>-0.14154544576003</v>
      </c>
      <c r="Y7" s="120">
        <f t="shared" si="7"/>
        <v>1.8944099378881987</v>
      </c>
      <c r="Z7" s="215">
        <v>395</v>
      </c>
      <c r="AA7" s="223">
        <v>360</v>
      </c>
      <c r="AB7" s="119">
        <v>10</v>
      </c>
      <c r="AC7" s="118">
        <f t="shared" si="8"/>
        <v>370</v>
      </c>
      <c r="AD7" s="224">
        <f t="shared" si="9"/>
        <v>0.93670886075949367</v>
      </c>
      <c r="AE7" s="121">
        <f t="shared" si="10"/>
        <v>1.0327550835275563</v>
      </c>
      <c r="AF7" s="215">
        <v>10</v>
      </c>
      <c r="AG7" s="224">
        <f t="shared" si="11"/>
        <v>2.5316455696202531E-2</v>
      </c>
      <c r="AH7" s="122">
        <f t="shared" si="12"/>
        <v>0.58467565118250653</v>
      </c>
      <c r="AI7" s="215">
        <v>10</v>
      </c>
      <c r="AJ7" s="215">
        <v>10</v>
      </c>
      <c r="AK7" s="118">
        <f t="shared" si="13"/>
        <v>20</v>
      </c>
      <c r="AL7" s="224">
        <f t="shared" si="14"/>
        <v>5.0632911392405063E-2</v>
      </c>
      <c r="AM7" s="122">
        <f t="shared" si="15"/>
        <v>1.2483459416273437</v>
      </c>
      <c r="AN7" s="215">
        <v>0</v>
      </c>
      <c r="AO7" s="123" t="s">
        <v>6</v>
      </c>
      <c r="AP7" s="264" t="s">
        <v>6</v>
      </c>
      <c r="AQ7" s="263" t="s">
        <v>90</v>
      </c>
      <c r="AR7" s="135"/>
    </row>
    <row r="8" spans="1:44" ht="15" x14ac:dyDescent="0.25">
      <c r="A8" s="115" t="s">
        <v>110</v>
      </c>
      <c r="B8" s="209">
        <v>5680001.0700000003</v>
      </c>
      <c r="C8" s="210">
        <v>5680001.0300000003</v>
      </c>
      <c r="D8" s="211">
        <v>0.25671353600000002</v>
      </c>
      <c r="E8" s="220">
        <v>12471</v>
      </c>
      <c r="F8" s="220">
        <v>4144</v>
      </c>
      <c r="G8" s="225">
        <v>4036</v>
      </c>
      <c r="H8" s="213"/>
      <c r="I8" s="214">
        <v>2.16</v>
      </c>
      <c r="J8" s="117">
        <f t="shared" si="0"/>
        <v>216</v>
      </c>
      <c r="K8" s="215">
        <v>8015</v>
      </c>
      <c r="L8" s="215">
        <v>6781</v>
      </c>
      <c r="M8" s="216">
        <f>D8*E8</f>
        <v>3201.4745074560001</v>
      </c>
      <c r="N8" s="118">
        <f t="shared" si="1"/>
        <v>4813.5254925440004</v>
      </c>
      <c r="O8" s="217">
        <f t="shared" si="2"/>
        <v>1.5035339126810634</v>
      </c>
      <c r="P8" s="218">
        <v>3714.4</v>
      </c>
      <c r="Q8" s="219">
        <v>2388</v>
      </c>
      <c r="R8" s="220">
        <f>D8*F8</f>
        <v>1063.8208931840002</v>
      </c>
      <c r="S8" s="119">
        <f t="shared" si="3"/>
        <v>1324.1791068159998</v>
      </c>
      <c r="T8" s="221">
        <f t="shared" si="4"/>
        <v>1.2447387669297896</v>
      </c>
      <c r="U8" s="215">
        <v>2370</v>
      </c>
      <c r="V8" s="216">
        <f>G8*D8</f>
        <v>1036.0958312960001</v>
      </c>
      <c r="W8" s="118">
        <f t="shared" si="5"/>
        <v>1333.9041687039999</v>
      </c>
      <c r="X8" s="222">
        <f t="shared" si="6"/>
        <v>1.2874331972125457</v>
      </c>
      <c r="Y8" s="120">
        <f t="shared" si="7"/>
        <v>10.972222222222221</v>
      </c>
      <c r="Z8" s="215">
        <v>3750</v>
      </c>
      <c r="AA8" s="223">
        <v>3260</v>
      </c>
      <c r="AB8" s="119">
        <v>180</v>
      </c>
      <c r="AC8" s="118">
        <f t="shared" si="8"/>
        <v>3440</v>
      </c>
      <c r="AD8" s="224">
        <f t="shared" si="9"/>
        <v>0.91733333333333333</v>
      </c>
      <c r="AE8" s="121">
        <f t="shared" si="10"/>
        <v>1.0113928702682837</v>
      </c>
      <c r="AF8" s="215">
        <v>225</v>
      </c>
      <c r="AG8" s="224">
        <f t="shared" si="11"/>
        <v>0.06</v>
      </c>
      <c r="AH8" s="122">
        <f t="shared" si="12"/>
        <v>1.3856812933025404</v>
      </c>
      <c r="AI8" s="215">
        <v>45</v>
      </c>
      <c r="AJ8" s="215">
        <v>30</v>
      </c>
      <c r="AK8" s="118">
        <f t="shared" si="13"/>
        <v>75</v>
      </c>
      <c r="AL8" s="224">
        <f t="shared" si="14"/>
        <v>0.02</v>
      </c>
      <c r="AM8" s="122">
        <f t="shared" si="15"/>
        <v>0.49309664694280081</v>
      </c>
      <c r="AN8" s="215">
        <v>20</v>
      </c>
      <c r="AO8" s="123" t="s">
        <v>6</v>
      </c>
      <c r="AP8" s="264" t="s">
        <v>6</v>
      </c>
      <c r="AQ8" s="263" t="s">
        <v>112</v>
      </c>
      <c r="AR8" s="135"/>
    </row>
    <row r="9" spans="1:44" ht="15" x14ac:dyDescent="0.25">
      <c r="A9" s="106"/>
      <c r="B9" s="192">
        <v>5680002</v>
      </c>
      <c r="C9" s="193"/>
      <c r="D9" s="107"/>
      <c r="E9" s="110"/>
      <c r="F9" s="110"/>
      <c r="G9" s="195"/>
      <c r="H9" s="196" t="s">
        <v>47</v>
      </c>
      <c r="I9" s="197">
        <v>7.93</v>
      </c>
      <c r="J9" s="108">
        <f t="shared" si="0"/>
        <v>793</v>
      </c>
      <c r="K9" s="198">
        <v>1232</v>
      </c>
      <c r="L9" s="198">
        <v>1309</v>
      </c>
      <c r="M9" s="199">
        <v>1325</v>
      </c>
      <c r="N9" s="109">
        <f t="shared" si="1"/>
        <v>-93</v>
      </c>
      <c r="O9" s="200">
        <f t="shared" si="2"/>
        <v>-7.018867924528302E-2</v>
      </c>
      <c r="P9" s="201">
        <v>155.30000000000001</v>
      </c>
      <c r="Q9" s="202">
        <v>477</v>
      </c>
      <c r="R9" s="203">
        <v>468</v>
      </c>
      <c r="S9" s="110">
        <f t="shared" si="3"/>
        <v>9</v>
      </c>
      <c r="T9" s="204">
        <f t="shared" si="4"/>
        <v>1.9230769230769232E-2</v>
      </c>
      <c r="U9" s="198">
        <v>459</v>
      </c>
      <c r="V9" s="199">
        <v>456</v>
      </c>
      <c r="W9" s="109">
        <f t="shared" si="5"/>
        <v>3</v>
      </c>
      <c r="X9" s="205">
        <f t="shared" si="6"/>
        <v>6.5789473684210523E-3</v>
      </c>
      <c r="Y9" s="111">
        <f t="shared" si="7"/>
        <v>0.57881462799495587</v>
      </c>
      <c r="Z9" s="198">
        <v>615</v>
      </c>
      <c r="AA9" s="206">
        <v>465</v>
      </c>
      <c r="AB9" s="110">
        <v>40</v>
      </c>
      <c r="AC9" s="109">
        <f t="shared" si="8"/>
        <v>505</v>
      </c>
      <c r="AD9" s="207">
        <f t="shared" si="9"/>
        <v>0.82113821138211385</v>
      </c>
      <c r="AE9" s="112">
        <f t="shared" si="10"/>
        <v>0.9053343014135764</v>
      </c>
      <c r="AF9" s="198">
        <v>60</v>
      </c>
      <c r="AG9" s="207">
        <f t="shared" si="11"/>
        <v>9.7560975609756101E-2</v>
      </c>
      <c r="AH9" s="113">
        <f t="shared" si="12"/>
        <v>2.2531403143130739</v>
      </c>
      <c r="AI9" s="198">
        <v>40</v>
      </c>
      <c r="AJ9" s="198">
        <v>0</v>
      </c>
      <c r="AK9" s="109">
        <f t="shared" si="13"/>
        <v>40</v>
      </c>
      <c r="AL9" s="207">
        <f t="shared" si="14"/>
        <v>6.5040650406504072E-2</v>
      </c>
      <c r="AM9" s="113">
        <f t="shared" si="15"/>
        <v>1.6035663315213036</v>
      </c>
      <c r="AN9" s="198">
        <v>10</v>
      </c>
      <c r="AO9" s="114" t="s">
        <v>5</v>
      </c>
      <c r="AP9" s="264" t="s">
        <v>6</v>
      </c>
      <c r="AQ9" s="263" t="s">
        <v>91</v>
      </c>
      <c r="AR9" s="135"/>
    </row>
    <row r="10" spans="1:44" ht="15" x14ac:dyDescent="0.25">
      <c r="A10" s="115"/>
      <c r="B10" s="209">
        <v>5680003</v>
      </c>
      <c r="C10" s="210"/>
      <c r="D10" s="116"/>
      <c r="E10" s="119"/>
      <c r="F10" s="119"/>
      <c r="G10" s="212"/>
      <c r="H10" s="226" t="s">
        <v>48</v>
      </c>
      <c r="I10" s="214">
        <v>5.87</v>
      </c>
      <c r="J10" s="117">
        <f t="shared" si="0"/>
        <v>587</v>
      </c>
      <c r="K10" s="215">
        <v>1763</v>
      </c>
      <c r="L10" s="215">
        <v>1597</v>
      </c>
      <c r="M10" s="216">
        <v>1313</v>
      </c>
      <c r="N10" s="118">
        <f t="shared" si="1"/>
        <v>450</v>
      </c>
      <c r="O10" s="217">
        <f t="shared" si="2"/>
        <v>0.3427265803503427</v>
      </c>
      <c r="P10" s="218">
        <v>300.60000000000002</v>
      </c>
      <c r="Q10" s="219">
        <v>601</v>
      </c>
      <c r="R10" s="220">
        <v>508</v>
      </c>
      <c r="S10" s="119">
        <f t="shared" si="3"/>
        <v>93</v>
      </c>
      <c r="T10" s="221">
        <f t="shared" si="4"/>
        <v>0.18307086614173229</v>
      </c>
      <c r="U10" s="215">
        <v>589</v>
      </c>
      <c r="V10" s="216">
        <v>454</v>
      </c>
      <c r="W10" s="118">
        <f t="shared" si="5"/>
        <v>135</v>
      </c>
      <c r="X10" s="222">
        <f t="shared" si="6"/>
        <v>0.29735682819383258</v>
      </c>
      <c r="Y10" s="120">
        <f t="shared" si="7"/>
        <v>1.0034071550255537</v>
      </c>
      <c r="Z10" s="215">
        <v>835</v>
      </c>
      <c r="AA10" s="223">
        <v>695</v>
      </c>
      <c r="AB10" s="119">
        <v>75</v>
      </c>
      <c r="AC10" s="118">
        <f t="shared" si="8"/>
        <v>770</v>
      </c>
      <c r="AD10" s="224">
        <f t="shared" si="9"/>
        <v>0.92215568862275454</v>
      </c>
      <c r="AE10" s="121">
        <f t="shared" si="10"/>
        <v>1.0167096897715044</v>
      </c>
      <c r="AF10" s="215">
        <v>20</v>
      </c>
      <c r="AG10" s="224">
        <f t="shared" si="11"/>
        <v>2.3952095808383235E-2</v>
      </c>
      <c r="AH10" s="122">
        <f t="shared" si="12"/>
        <v>0.55316618495111403</v>
      </c>
      <c r="AI10" s="215">
        <v>20</v>
      </c>
      <c r="AJ10" s="215">
        <v>10</v>
      </c>
      <c r="AK10" s="118">
        <f t="shared" si="13"/>
        <v>30</v>
      </c>
      <c r="AL10" s="224">
        <f t="shared" si="14"/>
        <v>3.5928143712574849E-2</v>
      </c>
      <c r="AM10" s="122">
        <f t="shared" si="15"/>
        <v>0.88580235977748645</v>
      </c>
      <c r="AN10" s="215">
        <v>10</v>
      </c>
      <c r="AO10" s="123" t="s">
        <v>6</v>
      </c>
      <c r="AP10" s="264" t="s">
        <v>6</v>
      </c>
      <c r="AQ10" s="263" t="s">
        <v>91</v>
      </c>
      <c r="AR10" s="135"/>
    </row>
    <row r="11" spans="1:44" ht="15" x14ac:dyDescent="0.25">
      <c r="A11" s="115"/>
      <c r="B11" s="209">
        <v>5680004.0099999998</v>
      </c>
      <c r="C11" s="210"/>
      <c r="D11" s="116"/>
      <c r="E11" s="119"/>
      <c r="F11" s="119"/>
      <c r="G11" s="212"/>
      <c r="H11" s="213" t="s">
        <v>49</v>
      </c>
      <c r="I11" s="214">
        <v>1.69</v>
      </c>
      <c r="J11" s="117">
        <f t="shared" si="0"/>
        <v>169</v>
      </c>
      <c r="K11" s="215">
        <v>4757</v>
      </c>
      <c r="L11" s="215">
        <v>4783</v>
      </c>
      <c r="M11" s="216">
        <v>4838</v>
      </c>
      <c r="N11" s="118">
        <f t="shared" si="1"/>
        <v>-81</v>
      </c>
      <c r="O11" s="217">
        <f t="shared" si="2"/>
        <v>-1.6742455560148823E-2</v>
      </c>
      <c r="P11" s="218">
        <v>2821.8</v>
      </c>
      <c r="Q11" s="219">
        <v>1654</v>
      </c>
      <c r="R11" s="220">
        <v>1597</v>
      </c>
      <c r="S11" s="119">
        <f t="shared" si="3"/>
        <v>57</v>
      </c>
      <c r="T11" s="221">
        <f t="shared" si="4"/>
        <v>3.5691922354414526E-2</v>
      </c>
      <c r="U11" s="215">
        <v>1621</v>
      </c>
      <c r="V11" s="216">
        <v>1574</v>
      </c>
      <c r="W11" s="118">
        <f t="shared" si="5"/>
        <v>47</v>
      </c>
      <c r="X11" s="222">
        <f t="shared" si="6"/>
        <v>2.9860228716645489E-2</v>
      </c>
      <c r="Y11" s="120">
        <f t="shared" si="7"/>
        <v>9.5917159763313613</v>
      </c>
      <c r="Z11" s="215">
        <v>2560</v>
      </c>
      <c r="AA11" s="223">
        <v>2205</v>
      </c>
      <c r="AB11" s="119">
        <v>215</v>
      </c>
      <c r="AC11" s="118">
        <f t="shared" si="8"/>
        <v>2420</v>
      </c>
      <c r="AD11" s="224">
        <f t="shared" si="9"/>
        <v>0.9453125</v>
      </c>
      <c r="AE11" s="121">
        <f t="shared" si="10"/>
        <v>1.0422409040793825</v>
      </c>
      <c r="AF11" s="215">
        <v>90</v>
      </c>
      <c r="AG11" s="224">
        <f t="shared" si="11"/>
        <v>3.515625E-2</v>
      </c>
      <c r="AH11" s="122">
        <f t="shared" si="12"/>
        <v>0.81192263279445731</v>
      </c>
      <c r="AI11" s="215">
        <v>25</v>
      </c>
      <c r="AJ11" s="215">
        <v>10</v>
      </c>
      <c r="AK11" s="118">
        <f t="shared" si="13"/>
        <v>35</v>
      </c>
      <c r="AL11" s="224">
        <f t="shared" si="14"/>
        <v>1.3671875E-2</v>
      </c>
      <c r="AM11" s="122">
        <f t="shared" si="15"/>
        <v>0.33707778599605526</v>
      </c>
      <c r="AN11" s="215">
        <v>20</v>
      </c>
      <c r="AO11" s="123" t="s">
        <v>6</v>
      </c>
      <c r="AP11" s="264" t="s">
        <v>6</v>
      </c>
      <c r="AR11" s="135"/>
    </row>
    <row r="12" spans="1:44" s="137" customFormat="1" ht="15" x14ac:dyDescent="0.25">
      <c r="A12" s="115"/>
      <c r="B12" s="209">
        <v>5680004.0300000003</v>
      </c>
      <c r="C12" s="210"/>
      <c r="D12" s="211"/>
      <c r="E12" s="119"/>
      <c r="F12" s="119"/>
      <c r="G12" s="212"/>
      <c r="H12" s="213" t="s">
        <v>51</v>
      </c>
      <c r="I12" s="214">
        <v>1.57</v>
      </c>
      <c r="J12" s="117">
        <f t="shared" si="0"/>
        <v>157</v>
      </c>
      <c r="K12" s="215">
        <v>3663</v>
      </c>
      <c r="L12" s="215">
        <v>3593</v>
      </c>
      <c r="M12" s="216">
        <v>3631</v>
      </c>
      <c r="N12" s="118">
        <f t="shared" si="1"/>
        <v>32</v>
      </c>
      <c r="O12" s="217">
        <f t="shared" si="2"/>
        <v>8.812999173781328E-3</v>
      </c>
      <c r="P12" s="218">
        <v>2325.9</v>
      </c>
      <c r="Q12" s="219">
        <v>1249</v>
      </c>
      <c r="R12" s="220">
        <v>1230</v>
      </c>
      <c r="S12" s="119">
        <f t="shared" si="3"/>
        <v>19</v>
      </c>
      <c r="T12" s="221">
        <f t="shared" si="4"/>
        <v>1.5447154471544716E-2</v>
      </c>
      <c r="U12" s="215">
        <v>1229</v>
      </c>
      <c r="V12" s="216">
        <v>1191</v>
      </c>
      <c r="W12" s="118">
        <f t="shared" si="5"/>
        <v>38</v>
      </c>
      <c r="X12" s="222">
        <f t="shared" si="6"/>
        <v>3.190596137699412E-2</v>
      </c>
      <c r="Y12" s="120">
        <f t="shared" si="7"/>
        <v>7.8280254777070066</v>
      </c>
      <c r="Z12" s="215">
        <v>1970</v>
      </c>
      <c r="AA12" s="223">
        <v>1600</v>
      </c>
      <c r="AB12" s="119">
        <v>195</v>
      </c>
      <c r="AC12" s="118">
        <f t="shared" si="8"/>
        <v>1795</v>
      </c>
      <c r="AD12" s="224">
        <f t="shared" si="9"/>
        <v>0.91116751269035534</v>
      </c>
      <c r="AE12" s="121">
        <f t="shared" si="10"/>
        <v>1.004594832073159</v>
      </c>
      <c r="AF12" s="215">
        <v>90</v>
      </c>
      <c r="AG12" s="224">
        <f t="shared" si="11"/>
        <v>4.5685279187817257E-2</v>
      </c>
      <c r="AH12" s="122">
        <f t="shared" si="12"/>
        <v>1.0550872791643708</v>
      </c>
      <c r="AI12" s="215">
        <v>60</v>
      </c>
      <c r="AJ12" s="215">
        <v>10</v>
      </c>
      <c r="AK12" s="118">
        <f t="shared" si="13"/>
        <v>70</v>
      </c>
      <c r="AL12" s="224">
        <f t="shared" si="14"/>
        <v>3.553299492385787E-2</v>
      </c>
      <c r="AM12" s="122">
        <f t="shared" si="15"/>
        <v>0.87606003263949384</v>
      </c>
      <c r="AN12" s="215">
        <v>15</v>
      </c>
      <c r="AO12" s="123" t="s">
        <v>6</v>
      </c>
      <c r="AP12" s="264" t="s">
        <v>6</v>
      </c>
      <c r="AQ12" s="263"/>
      <c r="AR12" s="135"/>
    </row>
    <row r="13" spans="1:44" ht="15" x14ac:dyDescent="0.25">
      <c r="A13" s="115"/>
      <c r="B13" s="209">
        <v>5680004.04</v>
      </c>
      <c r="C13" s="210"/>
      <c r="D13" s="116"/>
      <c r="E13" s="119"/>
      <c r="F13" s="119"/>
      <c r="G13" s="212"/>
      <c r="H13" s="213" t="s">
        <v>52</v>
      </c>
      <c r="I13" s="214">
        <v>2.35</v>
      </c>
      <c r="J13" s="117">
        <f t="shared" si="0"/>
        <v>235</v>
      </c>
      <c r="K13" s="215">
        <v>5599</v>
      </c>
      <c r="L13" s="215">
        <v>5539</v>
      </c>
      <c r="M13" s="216">
        <v>5299</v>
      </c>
      <c r="N13" s="118">
        <f t="shared" si="1"/>
        <v>300</v>
      </c>
      <c r="O13" s="217">
        <f t="shared" si="2"/>
        <v>5.6614455557652391E-2</v>
      </c>
      <c r="P13" s="218">
        <v>2379.1</v>
      </c>
      <c r="Q13" s="219">
        <v>2126</v>
      </c>
      <c r="R13" s="220">
        <v>1963</v>
      </c>
      <c r="S13" s="119">
        <f t="shared" si="3"/>
        <v>163</v>
      </c>
      <c r="T13" s="221">
        <f t="shared" si="4"/>
        <v>8.3036169128884355E-2</v>
      </c>
      <c r="U13" s="215">
        <v>2092</v>
      </c>
      <c r="V13" s="216">
        <v>1913</v>
      </c>
      <c r="W13" s="118">
        <f t="shared" si="5"/>
        <v>179</v>
      </c>
      <c r="X13" s="222">
        <f t="shared" si="6"/>
        <v>9.3570308416100367E-2</v>
      </c>
      <c r="Y13" s="120">
        <f t="shared" si="7"/>
        <v>8.9021276595744681</v>
      </c>
      <c r="Z13" s="215">
        <v>2950</v>
      </c>
      <c r="AA13" s="223">
        <v>2505</v>
      </c>
      <c r="AB13" s="119">
        <v>180</v>
      </c>
      <c r="AC13" s="118">
        <f t="shared" si="8"/>
        <v>2685</v>
      </c>
      <c r="AD13" s="224">
        <f t="shared" si="9"/>
        <v>0.9101694915254237</v>
      </c>
      <c r="AE13" s="121">
        <f t="shared" si="10"/>
        <v>1.0034944779773138</v>
      </c>
      <c r="AF13" s="215">
        <v>125</v>
      </c>
      <c r="AG13" s="224">
        <f t="shared" si="11"/>
        <v>4.2372881355932202E-2</v>
      </c>
      <c r="AH13" s="122">
        <f t="shared" si="12"/>
        <v>0.97858848397072062</v>
      </c>
      <c r="AI13" s="215">
        <v>85</v>
      </c>
      <c r="AJ13" s="215">
        <v>40</v>
      </c>
      <c r="AK13" s="118">
        <f t="shared" si="13"/>
        <v>125</v>
      </c>
      <c r="AL13" s="224">
        <f t="shared" si="14"/>
        <v>4.2372881355932202E-2</v>
      </c>
      <c r="AM13" s="122">
        <f t="shared" si="15"/>
        <v>1.0446962858957645</v>
      </c>
      <c r="AN13" s="215">
        <v>15</v>
      </c>
      <c r="AO13" s="123" t="s">
        <v>6</v>
      </c>
      <c r="AP13" s="264" t="s">
        <v>6</v>
      </c>
      <c r="AR13" s="135"/>
    </row>
    <row r="14" spans="1:44" ht="15" x14ac:dyDescent="0.25">
      <c r="A14" s="115" t="s">
        <v>115</v>
      </c>
      <c r="B14" s="209">
        <v>5680004.0499999998</v>
      </c>
      <c r="C14" s="210"/>
      <c r="D14" s="116"/>
      <c r="E14" s="119"/>
      <c r="F14" s="119"/>
      <c r="G14" s="212"/>
      <c r="H14" s="213" t="s">
        <v>53</v>
      </c>
      <c r="I14" s="214">
        <v>4.8600000000000003</v>
      </c>
      <c r="J14" s="117">
        <f t="shared" si="0"/>
        <v>486.00000000000006</v>
      </c>
      <c r="K14" s="215">
        <v>5843</v>
      </c>
      <c r="L14" s="215">
        <v>4833</v>
      </c>
      <c r="M14" s="216">
        <v>4617</v>
      </c>
      <c r="N14" s="118">
        <f t="shared" si="1"/>
        <v>1226</v>
      </c>
      <c r="O14" s="217">
        <f t="shared" si="2"/>
        <v>0.26554039419536496</v>
      </c>
      <c r="P14" s="218">
        <v>1203.2</v>
      </c>
      <c r="Q14" s="219">
        <v>2114</v>
      </c>
      <c r="R14" s="220">
        <v>1419</v>
      </c>
      <c r="S14" s="119">
        <f t="shared" si="3"/>
        <v>695</v>
      </c>
      <c r="T14" s="221">
        <f t="shared" si="4"/>
        <v>0.48978153629316418</v>
      </c>
      <c r="U14" s="215">
        <v>2053</v>
      </c>
      <c r="V14" s="216">
        <v>1392</v>
      </c>
      <c r="W14" s="118">
        <f t="shared" si="5"/>
        <v>661</v>
      </c>
      <c r="X14" s="222">
        <f t="shared" si="6"/>
        <v>0.47485632183908044</v>
      </c>
      <c r="Y14" s="120">
        <f t="shared" si="7"/>
        <v>4.2242798353909459</v>
      </c>
      <c r="Z14" s="215">
        <v>2955</v>
      </c>
      <c r="AA14" s="223">
        <v>2640</v>
      </c>
      <c r="AB14" s="119">
        <v>165</v>
      </c>
      <c r="AC14" s="118">
        <f t="shared" si="8"/>
        <v>2805</v>
      </c>
      <c r="AD14" s="224">
        <f t="shared" si="9"/>
        <v>0.949238578680203</v>
      </c>
      <c r="AE14" s="121">
        <f t="shared" si="10"/>
        <v>1.0465695465051852</v>
      </c>
      <c r="AF14" s="215">
        <v>115</v>
      </c>
      <c r="AG14" s="224">
        <f t="shared" si="11"/>
        <v>3.8917089678510999E-2</v>
      </c>
      <c r="AH14" s="122">
        <f t="shared" si="12"/>
        <v>0.89877805262150112</v>
      </c>
      <c r="AI14" s="215">
        <v>20</v>
      </c>
      <c r="AJ14" s="215">
        <v>0</v>
      </c>
      <c r="AK14" s="118">
        <f t="shared" si="13"/>
        <v>20</v>
      </c>
      <c r="AL14" s="224">
        <f t="shared" si="14"/>
        <v>6.7681895093062603E-3</v>
      </c>
      <c r="AM14" s="122">
        <f t="shared" si="15"/>
        <v>0.16686857764561785</v>
      </c>
      <c r="AN14" s="215">
        <v>15</v>
      </c>
      <c r="AO14" s="123" t="s">
        <v>6</v>
      </c>
      <c r="AP14" s="264" t="s">
        <v>6</v>
      </c>
      <c r="AR14" s="135"/>
    </row>
    <row r="15" spans="1:44" ht="15" x14ac:dyDescent="0.25">
      <c r="A15" s="115"/>
      <c r="B15" s="209">
        <v>5680004.0599999996</v>
      </c>
      <c r="C15" s="210">
        <v>5680004.0199999996</v>
      </c>
      <c r="D15" s="211">
        <v>0.63400758400000001</v>
      </c>
      <c r="E15" s="220">
        <v>7718</v>
      </c>
      <c r="F15" s="220">
        <v>2500</v>
      </c>
      <c r="G15" s="225">
        <v>2438</v>
      </c>
      <c r="H15" s="213"/>
      <c r="I15" s="214">
        <v>3.4</v>
      </c>
      <c r="J15" s="117">
        <f t="shared" si="0"/>
        <v>340</v>
      </c>
      <c r="K15" s="215">
        <v>5810</v>
      </c>
      <c r="L15" s="215">
        <v>5644</v>
      </c>
      <c r="M15" s="216">
        <f>E15*D15</f>
        <v>4893.2705333120002</v>
      </c>
      <c r="N15" s="118">
        <f t="shared" si="1"/>
        <v>916.72946668799977</v>
      </c>
      <c r="O15" s="217">
        <f t="shared" si="2"/>
        <v>0.18734493841024427</v>
      </c>
      <c r="P15" s="218">
        <v>1706.7</v>
      </c>
      <c r="Q15" s="219">
        <v>1753</v>
      </c>
      <c r="R15" s="220">
        <f>D15*F15</f>
        <v>1585.0189600000001</v>
      </c>
      <c r="S15" s="119">
        <f t="shared" si="3"/>
        <v>167.98103999999989</v>
      </c>
      <c r="T15" s="221">
        <f t="shared" si="4"/>
        <v>0.10598046095297174</v>
      </c>
      <c r="U15" s="215">
        <v>1736</v>
      </c>
      <c r="V15" s="216">
        <f>G15*D15</f>
        <v>1545.7104897920001</v>
      </c>
      <c r="W15" s="118">
        <f t="shared" si="5"/>
        <v>190.28951020799991</v>
      </c>
      <c r="X15" s="222">
        <f t="shared" si="6"/>
        <v>0.12310811854140059</v>
      </c>
      <c r="Y15" s="120">
        <f t="shared" si="7"/>
        <v>5.1058823529411761</v>
      </c>
      <c r="Z15" s="215">
        <v>2945</v>
      </c>
      <c r="AA15" s="223">
        <v>2550</v>
      </c>
      <c r="AB15" s="119">
        <v>210</v>
      </c>
      <c r="AC15" s="118">
        <f t="shared" si="8"/>
        <v>2760</v>
      </c>
      <c r="AD15" s="224">
        <f t="shared" si="9"/>
        <v>0.93718166383701185</v>
      </c>
      <c r="AE15" s="121">
        <f t="shared" si="10"/>
        <v>1.033276365862196</v>
      </c>
      <c r="AF15" s="215">
        <v>95</v>
      </c>
      <c r="AG15" s="224">
        <f t="shared" si="11"/>
        <v>3.2258064516129031E-2</v>
      </c>
      <c r="AH15" s="122">
        <f t="shared" si="12"/>
        <v>0.74498994263577445</v>
      </c>
      <c r="AI15" s="215">
        <v>65</v>
      </c>
      <c r="AJ15" s="215">
        <v>10</v>
      </c>
      <c r="AK15" s="118">
        <f t="shared" si="13"/>
        <v>75</v>
      </c>
      <c r="AL15" s="224">
        <f t="shared" si="14"/>
        <v>2.5466893039049237E-2</v>
      </c>
      <c r="AM15" s="122">
        <f t="shared" si="15"/>
        <v>0.62788197828030667</v>
      </c>
      <c r="AN15" s="215">
        <v>10</v>
      </c>
      <c r="AO15" s="123" t="s">
        <v>6</v>
      </c>
      <c r="AP15" s="264" t="s">
        <v>6</v>
      </c>
      <c r="AQ15" s="263" t="s">
        <v>90</v>
      </c>
      <c r="AR15" s="135"/>
    </row>
    <row r="16" spans="1:44" ht="15" x14ac:dyDescent="0.25">
      <c r="A16" s="115"/>
      <c r="B16" s="209">
        <v>5680004.0700000003</v>
      </c>
      <c r="C16" s="210">
        <v>5680004.0199999996</v>
      </c>
      <c r="D16" s="211">
        <v>0.36599241599999999</v>
      </c>
      <c r="E16" s="220">
        <v>7718</v>
      </c>
      <c r="F16" s="220">
        <v>2500</v>
      </c>
      <c r="G16" s="225">
        <v>2438</v>
      </c>
      <c r="H16" s="213"/>
      <c r="I16" s="214">
        <v>0.9</v>
      </c>
      <c r="J16" s="117">
        <f t="shared" si="0"/>
        <v>90</v>
      </c>
      <c r="K16" s="215">
        <v>3546</v>
      </c>
      <c r="L16" s="215">
        <v>3001</v>
      </c>
      <c r="M16" s="216">
        <f>E16*D16</f>
        <v>2824.7294666879998</v>
      </c>
      <c r="N16" s="118">
        <f t="shared" si="1"/>
        <v>721.27053331200023</v>
      </c>
      <c r="O16" s="217">
        <f t="shared" si="2"/>
        <v>0.25534145546252651</v>
      </c>
      <c r="P16" s="218">
        <v>3941.3</v>
      </c>
      <c r="Q16" s="219">
        <v>1181</v>
      </c>
      <c r="R16" s="220">
        <f>D16*F16</f>
        <v>914.98104000000001</v>
      </c>
      <c r="S16" s="119">
        <f t="shared" si="3"/>
        <v>266.01895999999999</v>
      </c>
      <c r="T16" s="221">
        <f t="shared" si="4"/>
        <v>0.29073712827972914</v>
      </c>
      <c r="U16" s="215">
        <v>1162</v>
      </c>
      <c r="V16" s="216">
        <f>G16*D16</f>
        <v>892.28951020800002</v>
      </c>
      <c r="W16" s="118">
        <f t="shared" si="5"/>
        <v>269.71048979199998</v>
      </c>
      <c r="X16" s="222">
        <f t="shared" si="6"/>
        <v>0.30226791496083849</v>
      </c>
      <c r="Y16" s="120">
        <f t="shared" si="7"/>
        <v>12.911111111111111</v>
      </c>
      <c r="Z16" s="215">
        <v>1765</v>
      </c>
      <c r="AA16" s="223">
        <v>1470</v>
      </c>
      <c r="AB16" s="119">
        <v>105</v>
      </c>
      <c r="AC16" s="118">
        <f t="shared" si="8"/>
        <v>1575</v>
      </c>
      <c r="AD16" s="224">
        <f t="shared" si="9"/>
        <v>0.8923512747875354</v>
      </c>
      <c r="AE16" s="121">
        <f t="shared" si="10"/>
        <v>0.98384925555406322</v>
      </c>
      <c r="AF16" s="215">
        <v>105</v>
      </c>
      <c r="AG16" s="224">
        <f t="shared" si="11"/>
        <v>5.9490084985835696E-2</v>
      </c>
      <c r="AH16" s="122">
        <f t="shared" si="12"/>
        <v>1.3739049650308475</v>
      </c>
      <c r="AI16" s="215">
        <v>45</v>
      </c>
      <c r="AJ16" s="215">
        <v>10</v>
      </c>
      <c r="AK16" s="118">
        <f t="shared" si="13"/>
        <v>55</v>
      </c>
      <c r="AL16" s="224">
        <f t="shared" si="14"/>
        <v>3.1161473087818695E-2</v>
      </c>
      <c r="AM16" s="122">
        <f t="shared" si="15"/>
        <v>0.7682808946700862</v>
      </c>
      <c r="AN16" s="215">
        <v>30</v>
      </c>
      <c r="AO16" s="123" t="s">
        <v>6</v>
      </c>
      <c r="AP16" s="264" t="s">
        <v>6</v>
      </c>
      <c r="AQ16" s="263" t="s">
        <v>90</v>
      </c>
      <c r="AR16" s="135"/>
    </row>
    <row r="17" spans="1:44" ht="15" x14ac:dyDescent="0.25">
      <c r="A17" s="115" t="s">
        <v>92</v>
      </c>
      <c r="B17" s="209">
        <v>5680005</v>
      </c>
      <c r="C17" s="210"/>
      <c r="D17" s="116"/>
      <c r="E17" s="119"/>
      <c r="F17" s="119"/>
      <c r="G17" s="212"/>
      <c r="H17" s="213" t="s">
        <v>54</v>
      </c>
      <c r="I17" s="214">
        <v>3.53</v>
      </c>
      <c r="J17" s="117">
        <f t="shared" si="0"/>
        <v>353</v>
      </c>
      <c r="K17" s="215">
        <v>6479</v>
      </c>
      <c r="L17" s="215">
        <v>6653</v>
      </c>
      <c r="M17" s="216">
        <v>6847</v>
      </c>
      <c r="N17" s="118">
        <f t="shared" si="1"/>
        <v>-368</v>
      </c>
      <c r="O17" s="217">
        <f t="shared" si="2"/>
        <v>-5.3746166204177014E-2</v>
      </c>
      <c r="P17" s="218">
        <v>1835.3</v>
      </c>
      <c r="Q17" s="219">
        <v>2676</v>
      </c>
      <c r="R17" s="220">
        <v>2756</v>
      </c>
      <c r="S17" s="119">
        <f t="shared" si="3"/>
        <v>-80</v>
      </c>
      <c r="T17" s="221">
        <f t="shared" si="4"/>
        <v>-2.9027576197387519E-2</v>
      </c>
      <c r="U17" s="215">
        <v>2559</v>
      </c>
      <c r="V17" s="216">
        <v>2668</v>
      </c>
      <c r="W17" s="118">
        <f t="shared" si="5"/>
        <v>-109</v>
      </c>
      <c r="X17" s="222">
        <f t="shared" si="6"/>
        <v>-4.0854572713643178E-2</v>
      </c>
      <c r="Y17" s="120">
        <f t="shared" si="7"/>
        <v>7.2492917847025495</v>
      </c>
      <c r="Z17" s="215">
        <v>2925</v>
      </c>
      <c r="AA17" s="223">
        <v>2330</v>
      </c>
      <c r="AB17" s="119">
        <v>185</v>
      </c>
      <c r="AC17" s="118">
        <f t="shared" si="8"/>
        <v>2515</v>
      </c>
      <c r="AD17" s="224">
        <f t="shared" si="9"/>
        <v>0.85982905982905988</v>
      </c>
      <c r="AE17" s="121">
        <f t="shared" si="10"/>
        <v>0.94799234821285538</v>
      </c>
      <c r="AF17" s="215">
        <v>205</v>
      </c>
      <c r="AG17" s="224">
        <f t="shared" si="11"/>
        <v>7.0085470085470086E-2</v>
      </c>
      <c r="AH17" s="122">
        <f t="shared" si="12"/>
        <v>1.618602080495845</v>
      </c>
      <c r="AI17" s="215">
        <v>165</v>
      </c>
      <c r="AJ17" s="215">
        <v>0</v>
      </c>
      <c r="AK17" s="118">
        <f t="shared" si="13"/>
        <v>165</v>
      </c>
      <c r="AL17" s="224">
        <f t="shared" si="14"/>
        <v>5.6410256410256411E-2</v>
      </c>
      <c r="AM17" s="122">
        <f t="shared" si="15"/>
        <v>1.3907854144540535</v>
      </c>
      <c r="AN17" s="215">
        <v>40</v>
      </c>
      <c r="AO17" s="123" t="s">
        <v>6</v>
      </c>
      <c r="AP17" s="264" t="s">
        <v>6</v>
      </c>
      <c r="AQ17" s="263" t="s">
        <v>93</v>
      </c>
      <c r="AR17" s="135"/>
    </row>
    <row r="18" spans="1:44" ht="15" x14ac:dyDescent="0.25">
      <c r="A18" s="97" t="s">
        <v>118</v>
      </c>
      <c r="B18" s="177">
        <v>5680006</v>
      </c>
      <c r="C18" s="178"/>
      <c r="D18" s="98"/>
      <c r="E18" s="101"/>
      <c r="F18" s="101"/>
      <c r="G18" s="179"/>
      <c r="H18" s="180" t="s">
        <v>55</v>
      </c>
      <c r="I18" s="181">
        <v>1.49</v>
      </c>
      <c r="J18" s="99">
        <f t="shared" si="0"/>
        <v>149</v>
      </c>
      <c r="K18" s="182">
        <v>3980</v>
      </c>
      <c r="L18" s="182">
        <v>3764</v>
      </c>
      <c r="M18" s="183">
        <v>3451</v>
      </c>
      <c r="N18" s="100">
        <f t="shared" si="1"/>
        <v>529</v>
      </c>
      <c r="O18" s="184">
        <f t="shared" si="2"/>
        <v>0.1532889017676036</v>
      </c>
      <c r="P18" s="185">
        <v>2676</v>
      </c>
      <c r="Q18" s="186">
        <v>2709</v>
      </c>
      <c r="R18" s="187">
        <v>2204</v>
      </c>
      <c r="S18" s="101">
        <f t="shared" si="3"/>
        <v>505</v>
      </c>
      <c r="T18" s="188">
        <f t="shared" si="4"/>
        <v>0.22912885662431942</v>
      </c>
      <c r="U18" s="182">
        <v>2455</v>
      </c>
      <c r="V18" s="183">
        <v>1989</v>
      </c>
      <c r="W18" s="100">
        <f t="shared" si="5"/>
        <v>466</v>
      </c>
      <c r="X18" s="189">
        <f t="shared" si="6"/>
        <v>0.2342885872297637</v>
      </c>
      <c r="Y18" s="102">
        <f t="shared" si="7"/>
        <v>16.476510067114095</v>
      </c>
      <c r="Z18" s="182">
        <v>1540</v>
      </c>
      <c r="AA18" s="190">
        <v>1030</v>
      </c>
      <c r="AB18" s="101">
        <v>105</v>
      </c>
      <c r="AC18" s="100">
        <f t="shared" si="8"/>
        <v>1135</v>
      </c>
      <c r="AD18" s="191">
        <f t="shared" si="9"/>
        <v>0.73701298701298701</v>
      </c>
      <c r="AE18" s="103">
        <f t="shared" si="10"/>
        <v>0.81258322713670006</v>
      </c>
      <c r="AF18" s="182">
        <v>155</v>
      </c>
      <c r="AG18" s="191">
        <f t="shared" si="11"/>
        <v>0.10064935064935066</v>
      </c>
      <c r="AH18" s="104">
        <f t="shared" si="12"/>
        <v>2.3244653729642186</v>
      </c>
      <c r="AI18" s="182">
        <v>215</v>
      </c>
      <c r="AJ18" s="182">
        <v>10</v>
      </c>
      <c r="AK18" s="100">
        <f t="shared" si="13"/>
        <v>225</v>
      </c>
      <c r="AL18" s="191">
        <f t="shared" si="14"/>
        <v>0.1461038961038961</v>
      </c>
      <c r="AM18" s="104">
        <f t="shared" si="15"/>
        <v>3.602167063705525</v>
      </c>
      <c r="AN18" s="182">
        <v>25</v>
      </c>
      <c r="AO18" s="105" t="s">
        <v>4</v>
      </c>
      <c r="AP18" s="265" t="s">
        <v>4</v>
      </c>
      <c r="AR18" s="135"/>
    </row>
    <row r="19" spans="1:44" ht="15" x14ac:dyDescent="0.25">
      <c r="A19" s="97"/>
      <c r="B19" s="177">
        <v>5680007</v>
      </c>
      <c r="C19" s="178"/>
      <c r="D19" s="98"/>
      <c r="E19" s="101"/>
      <c r="F19" s="101"/>
      <c r="G19" s="179"/>
      <c r="H19" s="180" t="s">
        <v>56</v>
      </c>
      <c r="I19" s="181">
        <v>2.71</v>
      </c>
      <c r="J19" s="99">
        <f t="shared" si="0"/>
        <v>271</v>
      </c>
      <c r="K19" s="182">
        <v>3457</v>
      </c>
      <c r="L19" s="182">
        <v>3474</v>
      </c>
      <c r="M19" s="183">
        <v>3719</v>
      </c>
      <c r="N19" s="100">
        <f t="shared" si="1"/>
        <v>-262</v>
      </c>
      <c r="O19" s="184">
        <f t="shared" si="2"/>
        <v>-7.0449045442323208E-2</v>
      </c>
      <c r="P19" s="185">
        <v>1275.4000000000001</v>
      </c>
      <c r="Q19" s="186">
        <v>1723</v>
      </c>
      <c r="R19" s="187">
        <v>1681</v>
      </c>
      <c r="S19" s="101">
        <f t="shared" si="3"/>
        <v>42</v>
      </c>
      <c r="T19" s="188">
        <f t="shared" si="4"/>
        <v>2.4985127900059488E-2</v>
      </c>
      <c r="U19" s="182">
        <v>1632</v>
      </c>
      <c r="V19" s="183">
        <v>1599</v>
      </c>
      <c r="W19" s="100">
        <f t="shared" si="5"/>
        <v>33</v>
      </c>
      <c r="X19" s="189">
        <f t="shared" si="6"/>
        <v>2.0637898686679174E-2</v>
      </c>
      <c r="Y19" s="102">
        <f t="shared" si="7"/>
        <v>6.0221402214022142</v>
      </c>
      <c r="Z19" s="182">
        <v>1545</v>
      </c>
      <c r="AA19" s="190">
        <v>1085</v>
      </c>
      <c r="AB19" s="101">
        <v>100</v>
      </c>
      <c r="AC19" s="100">
        <f t="shared" si="8"/>
        <v>1185</v>
      </c>
      <c r="AD19" s="191">
        <f t="shared" si="9"/>
        <v>0.76699029126213591</v>
      </c>
      <c r="AE19" s="103">
        <f t="shared" si="10"/>
        <v>0.84563427923057977</v>
      </c>
      <c r="AF19" s="182">
        <v>145</v>
      </c>
      <c r="AG19" s="191">
        <f t="shared" si="11"/>
        <v>9.3851132686084138E-2</v>
      </c>
      <c r="AH19" s="104">
        <f t="shared" si="12"/>
        <v>2.1674626486393564</v>
      </c>
      <c r="AI19" s="182">
        <v>195</v>
      </c>
      <c r="AJ19" s="182">
        <v>0</v>
      </c>
      <c r="AK19" s="100">
        <f t="shared" si="13"/>
        <v>195</v>
      </c>
      <c r="AL19" s="191">
        <f t="shared" si="14"/>
        <v>0.12621359223300971</v>
      </c>
      <c r="AM19" s="104">
        <f t="shared" si="15"/>
        <v>3.1117749564351507</v>
      </c>
      <c r="AN19" s="182">
        <v>10</v>
      </c>
      <c r="AO19" s="105" t="s">
        <v>4</v>
      </c>
      <c r="AP19" s="266" t="s">
        <v>4</v>
      </c>
      <c r="AQ19" s="263" t="s">
        <v>107</v>
      </c>
      <c r="AR19" s="135"/>
    </row>
    <row r="20" spans="1:44" ht="15" x14ac:dyDescent="0.25">
      <c r="A20" s="115"/>
      <c r="B20" s="209">
        <v>5680008</v>
      </c>
      <c r="C20" s="210"/>
      <c r="D20" s="116"/>
      <c r="E20" s="119"/>
      <c r="F20" s="119"/>
      <c r="G20" s="212"/>
      <c r="H20" s="213" t="s">
        <v>57</v>
      </c>
      <c r="I20" s="214">
        <v>5.39</v>
      </c>
      <c r="J20" s="117">
        <f t="shared" si="0"/>
        <v>539</v>
      </c>
      <c r="K20" s="215">
        <v>5825</v>
      </c>
      <c r="L20" s="215">
        <v>5807</v>
      </c>
      <c r="M20" s="216">
        <v>5392</v>
      </c>
      <c r="N20" s="118">
        <f t="shared" si="1"/>
        <v>433</v>
      </c>
      <c r="O20" s="217">
        <f t="shared" si="2"/>
        <v>8.0304154302670627E-2</v>
      </c>
      <c r="P20" s="218">
        <v>1081.4000000000001</v>
      </c>
      <c r="Q20" s="219">
        <v>2176</v>
      </c>
      <c r="R20" s="220">
        <v>2034</v>
      </c>
      <c r="S20" s="119">
        <f t="shared" si="3"/>
        <v>142</v>
      </c>
      <c r="T20" s="221">
        <f t="shared" si="4"/>
        <v>6.9813176007866268E-2</v>
      </c>
      <c r="U20" s="215">
        <v>2136</v>
      </c>
      <c r="V20" s="216">
        <v>1977</v>
      </c>
      <c r="W20" s="118">
        <f t="shared" si="5"/>
        <v>159</v>
      </c>
      <c r="X20" s="222">
        <f t="shared" si="6"/>
        <v>8.042488619119878E-2</v>
      </c>
      <c r="Y20" s="120">
        <f t="shared" si="7"/>
        <v>3.9628942486085341</v>
      </c>
      <c r="Z20" s="215">
        <v>2915</v>
      </c>
      <c r="AA20" s="223">
        <v>2480</v>
      </c>
      <c r="AB20" s="119">
        <v>285</v>
      </c>
      <c r="AC20" s="118">
        <f t="shared" si="8"/>
        <v>2765</v>
      </c>
      <c r="AD20" s="224">
        <f t="shared" si="9"/>
        <v>0.94854202401372212</v>
      </c>
      <c r="AE20" s="121">
        <f t="shared" si="10"/>
        <v>1.0458015700261545</v>
      </c>
      <c r="AF20" s="215">
        <v>80</v>
      </c>
      <c r="AG20" s="224">
        <f t="shared" si="11"/>
        <v>2.7444253859348199E-2</v>
      </c>
      <c r="AH20" s="122">
        <f t="shared" si="12"/>
        <v>0.63381648635908083</v>
      </c>
      <c r="AI20" s="215">
        <v>50</v>
      </c>
      <c r="AJ20" s="215">
        <v>10</v>
      </c>
      <c r="AK20" s="118">
        <f t="shared" si="13"/>
        <v>60</v>
      </c>
      <c r="AL20" s="224">
        <f t="shared" si="14"/>
        <v>2.0583190394511151E-2</v>
      </c>
      <c r="AM20" s="122">
        <f t="shared" si="15"/>
        <v>0.50747510834593568</v>
      </c>
      <c r="AN20" s="215">
        <v>15</v>
      </c>
      <c r="AO20" s="123" t="s">
        <v>6</v>
      </c>
      <c r="AP20" s="264" t="s">
        <v>6</v>
      </c>
      <c r="AR20" s="135"/>
    </row>
    <row r="21" spans="1:44" ht="15" x14ac:dyDescent="0.25">
      <c r="A21" s="115" t="s">
        <v>94</v>
      </c>
      <c r="B21" s="209">
        <v>5680009</v>
      </c>
      <c r="C21" s="210"/>
      <c r="D21" s="116"/>
      <c r="E21" s="119"/>
      <c r="F21" s="119"/>
      <c r="G21" s="212"/>
      <c r="H21" s="213" t="s">
        <v>58</v>
      </c>
      <c r="I21" s="214">
        <v>1.84</v>
      </c>
      <c r="J21" s="117">
        <f t="shared" si="0"/>
        <v>184</v>
      </c>
      <c r="K21" s="215">
        <v>6080</v>
      </c>
      <c r="L21" s="215">
        <v>6096</v>
      </c>
      <c r="M21" s="216">
        <v>6333</v>
      </c>
      <c r="N21" s="118">
        <f t="shared" si="1"/>
        <v>-253</v>
      </c>
      <c r="O21" s="217">
        <f t="shared" si="2"/>
        <v>-3.9949471024790781E-2</v>
      </c>
      <c r="P21" s="218">
        <v>3308.8</v>
      </c>
      <c r="Q21" s="219">
        <v>2199</v>
      </c>
      <c r="R21" s="220">
        <v>2141</v>
      </c>
      <c r="S21" s="119">
        <f t="shared" si="3"/>
        <v>58</v>
      </c>
      <c r="T21" s="221">
        <f t="shared" si="4"/>
        <v>2.7090144792153201E-2</v>
      </c>
      <c r="U21" s="215">
        <v>2184</v>
      </c>
      <c r="V21" s="216">
        <v>2104</v>
      </c>
      <c r="W21" s="118">
        <f t="shared" si="5"/>
        <v>80</v>
      </c>
      <c r="X21" s="222">
        <f t="shared" si="6"/>
        <v>3.8022813688212927E-2</v>
      </c>
      <c r="Y21" s="120">
        <f t="shared" si="7"/>
        <v>11.869565217391305</v>
      </c>
      <c r="Z21" s="215">
        <v>3210</v>
      </c>
      <c r="AA21" s="223">
        <v>2630</v>
      </c>
      <c r="AB21" s="119">
        <v>215</v>
      </c>
      <c r="AC21" s="118">
        <f t="shared" si="8"/>
        <v>2845</v>
      </c>
      <c r="AD21" s="224">
        <f t="shared" si="9"/>
        <v>0.88629283489096577</v>
      </c>
      <c r="AE21" s="121">
        <f t="shared" si="10"/>
        <v>0.97716960847956535</v>
      </c>
      <c r="AF21" s="215">
        <v>205</v>
      </c>
      <c r="AG21" s="224">
        <f t="shared" si="11"/>
        <v>6.3862928348909651E-2</v>
      </c>
      <c r="AH21" s="122">
        <f t="shared" si="12"/>
        <v>1.4748944191434099</v>
      </c>
      <c r="AI21" s="215">
        <v>115</v>
      </c>
      <c r="AJ21" s="215">
        <v>20</v>
      </c>
      <c r="AK21" s="118">
        <f t="shared" si="13"/>
        <v>135</v>
      </c>
      <c r="AL21" s="224">
        <f t="shared" si="14"/>
        <v>4.2056074766355138E-2</v>
      </c>
      <c r="AM21" s="122">
        <f t="shared" si="15"/>
        <v>1.0368854725432726</v>
      </c>
      <c r="AN21" s="215">
        <v>40</v>
      </c>
      <c r="AO21" s="123" t="s">
        <v>6</v>
      </c>
      <c r="AP21" s="267" t="s">
        <v>5</v>
      </c>
      <c r="AR21" s="135"/>
    </row>
    <row r="22" spans="1:44" ht="15" x14ac:dyDescent="0.25">
      <c r="A22" s="115"/>
      <c r="B22" s="209">
        <v>5680010</v>
      </c>
      <c r="C22" s="210"/>
      <c r="D22" s="116"/>
      <c r="E22" s="119"/>
      <c r="F22" s="119"/>
      <c r="G22" s="212"/>
      <c r="H22" s="213" t="s">
        <v>59</v>
      </c>
      <c r="I22" s="214">
        <v>1.1599999999999999</v>
      </c>
      <c r="J22" s="117">
        <f t="shared" si="0"/>
        <v>115.99999999999999</v>
      </c>
      <c r="K22" s="215">
        <v>4189</v>
      </c>
      <c r="L22" s="215">
        <v>3969</v>
      </c>
      <c r="M22" s="216">
        <v>4082</v>
      </c>
      <c r="N22" s="118">
        <f t="shared" si="1"/>
        <v>107</v>
      </c>
      <c r="O22" s="217">
        <f t="shared" si="2"/>
        <v>2.6212640862322389E-2</v>
      </c>
      <c r="P22" s="218">
        <v>3616.8</v>
      </c>
      <c r="Q22" s="219">
        <v>1518</v>
      </c>
      <c r="R22" s="220">
        <v>1483</v>
      </c>
      <c r="S22" s="119">
        <f t="shared" si="3"/>
        <v>35</v>
      </c>
      <c r="T22" s="221">
        <f t="shared" si="4"/>
        <v>2.3600809170600135E-2</v>
      </c>
      <c r="U22" s="215">
        <v>1479</v>
      </c>
      <c r="V22" s="216">
        <v>1452</v>
      </c>
      <c r="W22" s="118">
        <f t="shared" si="5"/>
        <v>27</v>
      </c>
      <c r="X22" s="222">
        <f t="shared" si="6"/>
        <v>1.859504132231405E-2</v>
      </c>
      <c r="Y22" s="120">
        <f t="shared" si="7"/>
        <v>12.750000000000002</v>
      </c>
      <c r="Z22" s="215">
        <v>2000</v>
      </c>
      <c r="AA22" s="223">
        <v>1625</v>
      </c>
      <c r="AB22" s="119">
        <v>195</v>
      </c>
      <c r="AC22" s="118">
        <f t="shared" si="8"/>
        <v>1820</v>
      </c>
      <c r="AD22" s="224">
        <f t="shared" si="9"/>
        <v>0.91</v>
      </c>
      <c r="AE22" s="121">
        <f t="shared" si="10"/>
        <v>1.0033076074972436</v>
      </c>
      <c r="AF22" s="215">
        <v>105</v>
      </c>
      <c r="AG22" s="224">
        <f t="shared" si="11"/>
        <v>5.2499999999999998E-2</v>
      </c>
      <c r="AH22" s="122">
        <f t="shared" si="12"/>
        <v>1.212471131639723</v>
      </c>
      <c r="AI22" s="215">
        <v>65</v>
      </c>
      <c r="AJ22" s="215">
        <v>0</v>
      </c>
      <c r="AK22" s="118">
        <f t="shared" si="13"/>
        <v>65</v>
      </c>
      <c r="AL22" s="224">
        <f t="shared" si="14"/>
        <v>3.2500000000000001E-2</v>
      </c>
      <c r="AM22" s="122">
        <f t="shared" si="15"/>
        <v>0.80128205128205132</v>
      </c>
      <c r="AN22" s="215">
        <v>10</v>
      </c>
      <c r="AO22" s="123" t="s">
        <v>6</v>
      </c>
      <c r="AP22" s="264" t="s">
        <v>6</v>
      </c>
      <c r="AR22" s="135"/>
    </row>
    <row r="23" spans="1:44" ht="15" x14ac:dyDescent="0.25">
      <c r="A23" s="115"/>
      <c r="B23" s="209">
        <v>5680011.0099999998</v>
      </c>
      <c r="C23" s="210"/>
      <c r="D23" s="211"/>
      <c r="E23" s="119"/>
      <c r="F23" s="119"/>
      <c r="G23" s="212"/>
      <c r="H23" s="213" t="s">
        <v>60</v>
      </c>
      <c r="I23" s="214">
        <v>2.4900000000000002</v>
      </c>
      <c r="J23" s="117">
        <f t="shared" si="0"/>
        <v>249.00000000000003</v>
      </c>
      <c r="K23" s="215">
        <v>7589</v>
      </c>
      <c r="L23" s="215">
        <v>7108</v>
      </c>
      <c r="M23" s="216">
        <v>7259</v>
      </c>
      <c r="N23" s="118">
        <f t="shared" si="1"/>
        <v>330</v>
      </c>
      <c r="O23" s="217">
        <f t="shared" si="2"/>
        <v>4.5460807273729163E-2</v>
      </c>
      <c r="P23" s="218">
        <v>3048.4</v>
      </c>
      <c r="Q23" s="219">
        <v>2842</v>
      </c>
      <c r="R23" s="220">
        <v>2599</v>
      </c>
      <c r="S23" s="119">
        <f t="shared" si="3"/>
        <v>243</v>
      </c>
      <c r="T23" s="221">
        <f t="shared" si="4"/>
        <v>9.3497499038091569E-2</v>
      </c>
      <c r="U23" s="215">
        <v>2807</v>
      </c>
      <c r="V23" s="216">
        <v>2556</v>
      </c>
      <c r="W23" s="118">
        <f t="shared" si="5"/>
        <v>251</v>
      </c>
      <c r="X23" s="222">
        <f t="shared" si="6"/>
        <v>9.8200312989045385E-2</v>
      </c>
      <c r="Y23" s="120">
        <f t="shared" si="7"/>
        <v>11.27309236947791</v>
      </c>
      <c r="Z23" s="215">
        <v>3465</v>
      </c>
      <c r="AA23" s="223">
        <v>2785</v>
      </c>
      <c r="AB23" s="119">
        <v>235</v>
      </c>
      <c r="AC23" s="118">
        <f t="shared" si="8"/>
        <v>3020</v>
      </c>
      <c r="AD23" s="224">
        <f t="shared" si="9"/>
        <v>0.87157287157287155</v>
      </c>
      <c r="AE23" s="121">
        <f t="shared" si="10"/>
        <v>0.96094032146953867</v>
      </c>
      <c r="AF23" s="215">
        <v>140</v>
      </c>
      <c r="AG23" s="224">
        <f t="shared" si="11"/>
        <v>4.0404040404040407E-2</v>
      </c>
      <c r="AH23" s="122">
        <f t="shared" si="12"/>
        <v>0.93311871602864682</v>
      </c>
      <c r="AI23" s="215">
        <v>255</v>
      </c>
      <c r="AJ23" s="215">
        <v>10</v>
      </c>
      <c r="AK23" s="118">
        <f t="shared" si="13"/>
        <v>265</v>
      </c>
      <c r="AL23" s="224">
        <f t="shared" si="14"/>
        <v>7.647907647907648E-2</v>
      </c>
      <c r="AM23" s="122">
        <f t="shared" si="15"/>
        <v>1.8855788086557319</v>
      </c>
      <c r="AN23" s="215">
        <v>40</v>
      </c>
      <c r="AO23" s="123" t="s">
        <v>6</v>
      </c>
      <c r="AP23" s="264" t="s">
        <v>6</v>
      </c>
      <c r="AR23" s="135"/>
    </row>
    <row r="24" spans="1:44" ht="15" x14ac:dyDescent="0.25">
      <c r="A24" s="115" t="s">
        <v>94</v>
      </c>
      <c r="B24" s="209">
        <v>5680011.0199999996</v>
      </c>
      <c r="C24" s="210"/>
      <c r="D24" s="211"/>
      <c r="E24" s="119"/>
      <c r="F24" s="119"/>
      <c r="G24" s="212"/>
      <c r="H24" s="213" t="s">
        <v>61</v>
      </c>
      <c r="I24" s="214">
        <v>1.69</v>
      </c>
      <c r="J24" s="117">
        <f t="shared" si="0"/>
        <v>169</v>
      </c>
      <c r="K24" s="215">
        <v>2306</v>
      </c>
      <c r="L24" s="215">
        <v>2240</v>
      </c>
      <c r="M24" s="216">
        <v>2205</v>
      </c>
      <c r="N24" s="118">
        <f t="shared" si="1"/>
        <v>101</v>
      </c>
      <c r="O24" s="217">
        <f t="shared" si="2"/>
        <v>4.5804988662131521E-2</v>
      </c>
      <c r="P24" s="218">
        <v>1363.5</v>
      </c>
      <c r="Q24" s="219">
        <v>1060</v>
      </c>
      <c r="R24" s="220">
        <v>964</v>
      </c>
      <c r="S24" s="119">
        <f t="shared" si="3"/>
        <v>96</v>
      </c>
      <c r="T24" s="221">
        <f t="shared" si="4"/>
        <v>9.9585062240663894E-2</v>
      </c>
      <c r="U24" s="215">
        <v>1035</v>
      </c>
      <c r="V24" s="216">
        <v>941</v>
      </c>
      <c r="W24" s="118">
        <f t="shared" si="5"/>
        <v>94</v>
      </c>
      <c r="X24" s="222">
        <f t="shared" si="6"/>
        <v>9.9893730074388953E-2</v>
      </c>
      <c r="Y24" s="120">
        <f t="shared" si="7"/>
        <v>6.1242603550295858</v>
      </c>
      <c r="Z24" s="215">
        <v>920</v>
      </c>
      <c r="AA24" s="223">
        <v>655</v>
      </c>
      <c r="AB24" s="119">
        <v>90</v>
      </c>
      <c r="AC24" s="118">
        <f t="shared" si="8"/>
        <v>745</v>
      </c>
      <c r="AD24" s="224">
        <f t="shared" si="9"/>
        <v>0.80978260869565222</v>
      </c>
      <c r="AE24" s="121">
        <f t="shared" si="10"/>
        <v>0.89281434255308956</v>
      </c>
      <c r="AF24" s="215">
        <v>65</v>
      </c>
      <c r="AG24" s="224">
        <f t="shared" si="11"/>
        <v>7.0652173913043473E-2</v>
      </c>
      <c r="AH24" s="122">
        <f t="shared" si="12"/>
        <v>1.6316899287077016</v>
      </c>
      <c r="AI24" s="215">
        <v>80</v>
      </c>
      <c r="AJ24" s="215">
        <v>0</v>
      </c>
      <c r="AK24" s="118">
        <f t="shared" si="13"/>
        <v>80</v>
      </c>
      <c r="AL24" s="224">
        <f t="shared" si="14"/>
        <v>8.6956521739130432E-2</v>
      </c>
      <c r="AM24" s="122">
        <f t="shared" si="15"/>
        <v>2.1438984649686992</v>
      </c>
      <c r="AN24" s="215">
        <v>15</v>
      </c>
      <c r="AO24" s="123" t="s">
        <v>6</v>
      </c>
      <c r="AP24" s="266" t="s">
        <v>4</v>
      </c>
    </row>
    <row r="25" spans="1:44" ht="15" x14ac:dyDescent="0.25">
      <c r="A25" s="115" t="s">
        <v>101</v>
      </c>
      <c r="B25" s="209">
        <v>5680012.0099999998</v>
      </c>
      <c r="C25" s="210">
        <v>5680012</v>
      </c>
      <c r="D25" s="124">
        <v>0.25809771500000001</v>
      </c>
      <c r="E25" s="220">
        <v>8783</v>
      </c>
      <c r="F25" s="220">
        <v>3022</v>
      </c>
      <c r="G25" s="225">
        <v>2968</v>
      </c>
      <c r="H25" s="226"/>
      <c r="I25" s="214">
        <v>1.2</v>
      </c>
      <c r="J25" s="117">
        <f t="shared" si="0"/>
        <v>120</v>
      </c>
      <c r="K25" s="215">
        <v>3078</v>
      </c>
      <c r="L25" s="215">
        <v>2948</v>
      </c>
      <c r="M25" s="216">
        <f>E25*D25</f>
        <v>2266.8722308450001</v>
      </c>
      <c r="N25" s="118">
        <f t="shared" si="1"/>
        <v>811.1277691549999</v>
      </c>
      <c r="O25" s="217">
        <f t="shared" si="2"/>
        <v>0.35781803584608896</v>
      </c>
      <c r="P25" s="218">
        <v>2574.6999999999998</v>
      </c>
      <c r="Q25" s="219">
        <v>1181</v>
      </c>
      <c r="R25" s="220">
        <f>F25*D25</f>
        <v>779.97129473000007</v>
      </c>
      <c r="S25" s="119">
        <f t="shared" si="3"/>
        <v>401.02870526999993</v>
      </c>
      <c r="T25" s="221">
        <f t="shared" si="4"/>
        <v>0.51415828759290771</v>
      </c>
      <c r="U25" s="215">
        <v>1156</v>
      </c>
      <c r="V25" s="216">
        <f>G25*D25</f>
        <v>766.03401812000004</v>
      </c>
      <c r="W25" s="118">
        <f t="shared" si="5"/>
        <v>389.96598187999996</v>
      </c>
      <c r="X25" s="222">
        <f t="shared" si="6"/>
        <v>0.50907136322359947</v>
      </c>
      <c r="Y25" s="120">
        <f t="shared" si="7"/>
        <v>9.6333333333333329</v>
      </c>
      <c r="Z25" s="215">
        <v>1505</v>
      </c>
      <c r="AA25" s="223">
        <v>1195</v>
      </c>
      <c r="AB25" s="119">
        <v>115</v>
      </c>
      <c r="AC25" s="118">
        <f t="shared" si="8"/>
        <v>1310</v>
      </c>
      <c r="AD25" s="224">
        <f t="shared" si="9"/>
        <v>0.87043189368770768</v>
      </c>
      <c r="AE25" s="121">
        <f t="shared" si="10"/>
        <v>0.95968235246715283</v>
      </c>
      <c r="AF25" s="215">
        <v>85</v>
      </c>
      <c r="AG25" s="224">
        <f t="shared" si="11"/>
        <v>5.647840531561462E-2</v>
      </c>
      <c r="AH25" s="122">
        <f t="shared" si="12"/>
        <v>1.3043511620234325</v>
      </c>
      <c r="AI25" s="215">
        <v>85</v>
      </c>
      <c r="AJ25" s="215">
        <v>10</v>
      </c>
      <c r="AK25" s="118">
        <f t="shared" si="13"/>
        <v>95</v>
      </c>
      <c r="AL25" s="224">
        <f t="shared" si="14"/>
        <v>6.3122923588039864E-2</v>
      </c>
      <c r="AM25" s="122">
        <f t="shared" si="15"/>
        <v>1.5562850983244543</v>
      </c>
      <c r="AN25" s="215">
        <v>15</v>
      </c>
      <c r="AO25" s="123" t="s">
        <v>6</v>
      </c>
      <c r="AP25" s="264" t="s">
        <v>6</v>
      </c>
      <c r="AQ25" s="263" t="s">
        <v>121</v>
      </c>
    </row>
    <row r="26" spans="1:44" ht="15" x14ac:dyDescent="0.25">
      <c r="A26" s="115" t="s">
        <v>106</v>
      </c>
      <c r="B26" s="209">
        <v>5680012.0199999996</v>
      </c>
      <c r="C26" s="210">
        <v>5680012</v>
      </c>
      <c r="D26" s="211">
        <v>0.74190228499999999</v>
      </c>
      <c r="E26" s="220">
        <v>8783</v>
      </c>
      <c r="F26" s="220">
        <v>3022</v>
      </c>
      <c r="G26" s="225">
        <v>2968</v>
      </c>
      <c r="H26" s="213"/>
      <c r="I26" s="214">
        <v>1.82</v>
      </c>
      <c r="J26" s="117">
        <f t="shared" si="0"/>
        <v>182</v>
      </c>
      <c r="K26" s="215">
        <v>6011</v>
      </c>
      <c r="L26" s="215">
        <v>6029</v>
      </c>
      <c r="M26" s="216">
        <f>E26*D26</f>
        <v>6516.1277691550004</v>
      </c>
      <c r="N26" s="118">
        <f t="shared" si="1"/>
        <v>-505.12776915500035</v>
      </c>
      <c r="O26" s="217">
        <f t="shared" si="2"/>
        <v>-7.7519623164249957E-2</v>
      </c>
      <c r="P26" s="218">
        <v>3299.3</v>
      </c>
      <c r="Q26" s="219">
        <v>2111</v>
      </c>
      <c r="R26" s="220">
        <f>F26*D26</f>
        <v>2242.02870527</v>
      </c>
      <c r="S26" s="119">
        <f t="shared" si="3"/>
        <v>-131.02870527000005</v>
      </c>
      <c r="T26" s="221">
        <f t="shared" si="4"/>
        <v>-5.8442028401336055E-2</v>
      </c>
      <c r="U26" s="215">
        <v>2080</v>
      </c>
      <c r="V26" s="216">
        <f>G26*D26</f>
        <v>2201.9659818800001</v>
      </c>
      <c r="W26" s="118">
        <f t="shared" si="5"/>
        <v>-121.96598188000007</v>
      </c>
      <c r="X26" s="222">
        <f t="shared" si="6"/>
        <v>-5.5389584981629755E-2</v>
      </c>
      <c r="Y26" s="120">
        <f t="shared" si="7"/>
        <v>11.428571428571429</v>
      </c>
      <c r="Z26" s="215">
        <v>3010</v>
      </c>
      <c r="AA26" s="223">
        <v>2320</v>
      </c>
      <c r="AB26" s="119">
        <v>255</v>
      </c>
      <c r="AC26" s="118">
        <f t="shared" si="8"/>
        <v>2575</v>
      </c>
      <c r="AD26" s="224">
        <f t="shared" si="9"/>
        <v>0.85548172757475083</v>
      </c>
      <c r="AE26" s="121">
        <f t="shared" si="10"/>
        <v>0.9431992586270681</v>
      </c>
      <c r="AF26" s="215">
        <v>125</v>
      </c>
      <c r="AG26" s="224">
        <f t="shared" si="11"/>
        <v>4.1528239202657809E-2</v>
      </c>
      <c r="AH26" s="122">
        <f t="shared" si="12"/>
        <v>0.95908173678193553</v>
      </c>
      <c r="AI26" s="215">
        <v>260</v>
      </c>
      <c r="AJ26" s="215">
        <v>25</v>
      </c>
      <c r="AK26" s="118">
        <f t="shared" si="13"/>
        <v>285</v>
      </c>
      <c r="AL26" s="224">
        <f t="shared" si="14"/>
        <v>9.4684385382059796E-2</v>
      </c>
      <c r="AM26" s="122">
        <f t="shared" si="15"/>
        <v>2.3344276474866814</v>
      </c>
      <c r="AN26" s="215">
        <v>25</v>
      </c>
      <c r="AO26" s="123" t="s">
        <v>6</v>
      </c>
      <c r="AP26" s="264" t="s">
        <v>6</v>
      </c>
      <c r="AQ26" s="263" t="s">
        <v>90</v>
      </c>
    </row>
    <row r="27" spans="1:44" ht="15" x14ac:dyDescent="0.25">
      <c r="A27" s="106" t="s">
        <v>95</v>
      </c>
      <c r="B27" s="192">
        <v>5680013</v>
      </c>
      <c r="C27" s="193"/>
      <c r="D27" s="107"/>
      <c r="E27" s="110"/>
      <c r="F27" s="110"/>
      <c r="G27" s="195"/>
      <c r="H27" s="196" t="s">
        <v>63</v>
      </c>
      <c r="I27" s="197">
        <v>2.2799999999999998</v>
      </c>
      <c r="J27" s="108">
        <f t="shared" si="0"/>
        <v>227.99999999999997</v>
      </c>
      <c r="K27" s="198">
        <v>6576</v>
      </c>
      <c r="L27" s="198">
        <v>6471</v>
      </c>
      <c r="M27" s="199">
        <v>6545</v>
      </c>
      <c r="N27" s="109">
        <f t="shared" si="1"/>
        <v>31</v>
      </c>
      <c r="O27" s="200">
        <f t="shared" si="2"/>
        <v>4.7364400305576777E-3</v>
      </c>
      <c r="P27" s="201">
        <v>2883.5</v>
      </c>
      <c r="Q27" s="202">
        <v>3307</v>
      </c>
      <c r="R27" s="203">
        <v>3223</v>
      </c>
      <c r="S27" s="110">
        <f t="shared" si="3"/>
        <v>84</v>
      </c>
      <c r="T27" s="204">
        <f t="shared" si="4"/>
        <v>2.6062674526838348E-2</v>
      </c>
      <c r="U27" s="198">
        <v>3179</v>
      </c>
      <c r="V27" s="199">
        <v>3076</v>
      </c>
      <c r="W27" s="109">
        <f t="shared" si="5"/>
        <v>103</v>
      </c>
      <c r="X27" s="205">
        <f t="shared" si="6"/>
        <v>3.3485045513654096E-2</v>
      </c>
      <c r="Y27" s="111">
        <f t="shared" si="7"/>
        <v>13.942982456140353</v>
      </c>
      <c r="Z27" s="198">
        <v>2950</v>
      </c>
      <c r="AA27" s="206">
        <v>2140</v>
      </c>
      <c r="AB27" s="110">
        <v>255</v>
      </c>
      <c r="AC27" s="109">
        <f t="shared" si="8"/>
        <v>2395</v>
      </c>
      <c r="AD27" s="207">
        <f t="shared" si="9"/>
        <v>0.81186440677966099</v>
      </c>
      <c r="AE27" s="112">
        <f t="shared" si="10"/>
        <v>0.89510959953656111</v>
      </c>
      <c r="AF27" s="198">
        <v>240</v>
      </c>
      <c r="AG27" s="207">
        <f t="shared" si="11"/>
        <v>8.1355932203389825E-2</v>
      </c>
      <c r="AH27" s="113">
        <f t="shared" si="12"/>
        <v>1.8788898892237835</v>
      </c>
      <c r="AI27" s="198">
        <v>240</v>
      </c>
      <c r="AJ27" s="198">
        <v>30</v>
      </c>
      <c r="AK27" s="109">
        <f t="shared" si="13"/>
        <v>270</v>
      </c>
      <c r="AL27" s="207">
        <f t="shared" si="14"/>
        <v>9.152542372881356E-2</v>
      </c>
      <c r="AM27" s="113">
        <f t="shared" si="15"/>
        <v>2.256543977534851</v>
      </c>
      <c r="AN27" s="198">
        <v>40</v>
      </c>
      <c r="AO27" s="114" t="s">
        <v>5</v>
      </c>
      <c r="AP27" s="266" t="s">
        <v>4</v>
      </c>
    </row>
    <row r="28" spans="1:44" ht="15" x14ac:dyDescent="0.25">
      <c r="A28" s="115"/>
      <c r="B28" s="209">
        <v>5680014</v>
      </c>
      <c r="C28" s="210"/>
      <c r="D28" s="211"/>
      <c r="E28" s="119"/>
      <c r="F28" s="119"/>
      <c r="G28" s="212"/>
      <c r="H28" s="213" t="s">
        <v>64</v>
      </c>
      <c r="I28" s="214">
        <v>2.1</v>
      </c>
      <c r="J28" s="117">
        <f t="shared" si="0"/>
        <v>210</v>
      </c>
      <c r="K28" s="215">
        <v>4939</v>
      </c>
      <c r="L28" s="215">
        <v>4931</v>
      </c>
      <c r="M28" s="216">
        <v>4998</v>
      </c>
      <c r="N28" s="118">
        <f t="shared" si="1"/>
        <v>-59</v>
      </c>
      <c r="O28" s="217">
        <f t="shared" si="2"/>
        <v>-1.1804721888755502E-2</v>
      </c>
      <c r="P28" s="218">
        <v>2354.5</v>
      </c>
      <c r="Q28" s="219">
        <v>2329</v>
      </c>
      <c r="R28" s="220">
        <v>2272</v>
      </c>
      <c r="S28" s="119">
        <f t="shared" si="3"/>
        <v>57</v>
      </c>
      <c r="T28" s="221">
        <f t="shared" si="4"/>
        <v>2.5088028169014086E-2</v>
      </c>
      <c r="U28" s="215">
        <v>2250</v>
      </c>
      <c r="V28" s="216">
        <v>2185</v>
      </c>
      <c r="W28" s="118">
        <f t="shared" si="5"/>
        <v>65</v>
      </c>
      <c r="X28" s="222">
        <f t="shared" si="6"/>
        <v>2.9748283752860413E-2</v>
      </c>
      <c r="Y28" s="120">
        <f t="shared" si="7"/>
        <v>10.714285714285714</v>
      </c>
      <c r="Z28" s="215">
        <v>2295</v>
      </c>
      <c r="AA28" s="223">
        <v>1820</v>
      </c>
      <c r="AB28" s="119">
        <v>190</v>
      </c>
      <c r="AC28" s="118">
        <f t="shared" si="8"/>
        <v>2010</v>
      </c>
      <c r="AD28" s="224">
        <f t="shared" si="9"/>
        <v>0.87581699346405228</v>
      </c>
      <c r="AE28" s="121">
        <f t="shared" si="10"/>
        <v>0.96561961793170037</v>
      </c>
      <c r="AF28" s="215">
        <v>100</v>
      </c>
      <c r="AG28" s="224">
        <f t="shared" si="11"/>
        <v>4.357298474945534E-2</v>
      </c>
      <c r="AH28" s="122">
        <f t="shared" si="12"/>
        <v>1.0063044976779525</v>
      </c>
      <c r="AI28" s="215">
        <v>105</v>
      </c>
      <c r="AJ28" s="215">
        <v>60</v>
      </c>
      <c r="AK28" s="118">
        <f t="shared" si="13"/>
        <v>165</v>
      </c>
      <c r="AL28" s="224">
        <f t="shared" si="14"/>
        <v>7.1895424836601302E-2</v>
      </c>
      <c r="AM28" s="122">
        <f t="shared" si="15"/>
        <v>1.7725696458728133</v>
      </c>
      <c r="AN28" s="215">
        <v>20</v>
      </c>
      <c r="AO28" s="123" t="s">
        <v>6</v>
      </c>
      <c r="AP28" s="264" t="s">
        <v>6</v>
      </c>
    </row>
    <row r="29" spans="1:44" ht="15" x14ac:dyDescent="0.25">
      <c r="A29" s="115" t="s">
        <v>99</v>
      </c>
      <c r="B29" s="209">
        <v>5680015.0099999998</v>
      </c>
      <c r="C29" s="210">
        <v>5680015</v>
      </c>
      <c r="D29" s="211">
        <v>0.37884932399999999</v>
      </c>
      <c r="E29" s="220">
        <v>9499</v>
      </c>
      <c r="F29" s="220">
        <v>3351</v>
      </c>
      <c r="G29" s="225">
        <v>3161</v>
      </c>
      <c r="H29" s="213"/>
      <c r="I29" s="214">
        <v>1.68</v>
      </c>
      <c r="J29" s="117">
        <f t="shared" si="0"/>
        <v>168</v>
      </c>
      <c r="K29" s="215">
        <v>3631</v>
      </c>
      <c r="L29" s="215">
        <v>3228</v>
      </c>
      <c r="M29" s="216">
        <f>E29*D29</f>
        <v>3598.689728676</v>
      </c>
      <c r="N29" s="118">
        <f t="shared" si="1"/>
        <v>32.310271324000041</v>
      </c>
      <c r="O29" s="217">
        <f t="shared" si="2"/>
        <v>8.978343163773491E-3</v>
      </c>
      <c r="P29" s="218">
        <v>2165.3000000000002</v>
      </c>
      <c r="Q29" s="219">
        <v>1408</v>
      </c>
      <c r="R29" s="220">
        <f>D29*F29</f>
        <v>1269.524084724</v>
      </c>
      <c r="S29" s="119">
        <f t="shared" si="3"/>
        <v>138.47591527600002</v>
      </c>
      <c r="T29" s="221">
        <f t="shared" si="4"/>
        <v>0.10907702889788443</v>
      </c>
      <c r="U29" s="215">
        <v>1286</v>
      </c>
      <c r="V29" s="216">
        <f>G29*D29</f>
        <v>1197.5427131639999</v>
      </c>
      <c r="W29" s="118">
        <f t="shared" si="5"/>
        <v>88.457286836000094</v>
      </c>
      <c r="X29" s="222">
        <f t="shared" si="6"/>
        <v>7.386566329837968E-2</v>
      </c>
      <c r="Y29" s="120">
        <f t="shared" si="7"/>
        <v>7.6547619047619051</v>
      </c>
      <c r="Z29" s="215">
        <v>1850</v>
      </c>
      <c r="AA29" s="223">
        <v>1475</v>
      </c>
      <c r="AB29" s="119">
        <v>125</v>
      </c>
      <c r="AC29" s="118">
        <f t="shared" si="8"/>
        <v>1600</v>
      </c>
      <c r="AD29" s="224">
        <f t="shared" si="9"/>
        <v>0.86486486486486491</v>
      </c>
      <c r="AE29" s="121">
        <f t="shared" si="10"/>
        <v>0.95354450370988408</v>
      </c>
      <c r="AF29" s="215">
        <v>140</v>
      </c>
      <c r="AG29" s="224">
        <f t="shared" si="11"/>
        <v>7.567567567567568E-2</v>
      </c>
      <c r="AH29" s="122">
        <f t="shared" si="12"/>
        <v>1.7477061356968979</v>
      </c>
      <c r="AI29" s="215">
        <v>90</v>
      </c>
      <c r="AJ29" s="215">
        <v>0</v>
      </c>
      <c r="AK29" s="118">
        <f t="shared" si="13"/>
        <v>90</v>
      </c>
      <c r="AL29" s="224">
        <f t="shared" si="14"/>
        <v>4.8648648648648651E-2</v>
      </c>
      <c r="AM29" s="122">
        <f t="shared" si="15"/>
        <v>1.1994242763473533</v>
      </c>
      <c r="AN29" s="215">
        <v>15</v>
      </c>
      <c r="AO29" s="123" t="s">
        <v>6</v>
      </c>
      <c r="AP29" s="264" t="s">
        <v>6</v>
      </c>
      <c r="AQ29" s="263" t="s">
        <v>96</v>
      </c>
    </row>
    <row r="30" spans="1:44" ht="15" x14ac:dyDescent="0.25">
      <c r="A30" s="106" t="s">
        <v>100</v>
      </c>
      <c r="B30" s="192">
        <v>5680015.0199999996</v>
      </c>
      <c r="C30" s="193">
        <v>5680015</v>
      </c>
      <c r="D30" s="194">
        <v>0.23161910599999999</v>
      </c>
      <c r="E30" s="203">
        <v>9499</v>
      </c>
      <c r="F30" s="203">
        <v>3351</v>
      </c>
      <c r="G30" s="208">
        <v>3161</v>
      </c>
      <c r="H30" s="196"/>
      <c r="I30" s="197">
        <v>0.79</v>
      </c>
      <c r="J30" s="108">
        <f t="shared" si="0"/>
        <v>79</v>
      </c>
      <c r="K30" s="198">
        <v>2264</v>
      </c>
      <c r="L30" s="198">
        <v>2225</v>
      </c>
      <c r="M30" s="199">
        <f>E30*D30</f>
        <v>2200.1498878940001</v>
      </c>
      <c r="N30" s="109">
        <f t="shared" si="1"/>
        <v>63.85011210599987</v>
      </c>
      <c r="O30" s="200">
        <f t="shared" si="2"/>
        <v>2.9020801017842324E-2</v>
      </c>
      <c r="P30" s="201">
        <v>2882.6</v>
      </c>
      <c r="Q30" s="202">
        <v>930</v>
      </c>
      <c r="R30" s="203">
        <f>D30*F30</f>
        <v>776.15562420599997</v>
      </c>
      <c r="S30" s="110">
        <f t="shared" si="3"/>
        <v>153.84437579400003</v>
      </c>
      <c r="T30" s="204">
        <f t="shared" si="4"/>
        <v>0.19821331057335492</v>
      </c>
      <c r="U30" s="198">
        <v>795</v>
      </c>
      <c r="V30" s="199">
        <f>G30*D30</f>
        <v>732.14799406600002</v>
      </c>
      <c r="W30" s="109">
        <f t="shared" si="5"/>
        <v>62.852005933999976</v>
      </c>
      <c r="X30" s="205">
        <f t="shared" si="6"/>
        <v>8.5846039931011725E-2</v>
      </c>
      <c r="Y30" s="111">
        <f t="shared" si="7"/>
        <v>10.063291139240507</v>
      </c>
      <c r="Z30" s="198">
        <v>1025</v>
      </c>
      <c r="AA30" s="206">
        <v>735</v>
      </c>
      <c r="AB30" s="110">
        <v>80</v>
      </c>
      <c r="AC30" s="109">
        <f t="shared" si="8"/>
        <v>815</v>
      </c>
      <c r="AD30" s="207">
        <f t="shared" si="9"/>
        <v>0.79512195121951224</v>
      </c>
      <c r="AE30" s="112">
        <f t="shared" si="10"/>
        <v>0.87665044235888889</v>
      </c>
      <c r="AF30" s="198">
        <v>90</v>
      </c>
      <c r="AG30" s="207">
        <f t="shared" si="11"/>
        <v>8.7804878048780483E-2</v>
      </c>
      <c r="AH30" s="113">
        <f t="shared" si="12"/>
        <v>2.0278262828817666</v>
      </c>
      <c r="AI30" s="198">
        <v>105</v>
      </c>
      <c r="AJ30" s="198">
        <v>0</v>
      </c>
      <c r="AK30" s="109">
        <f t="shared" si="13"/>
        <v>105</v>
      </c>
      <c r="AL30" s="207">
        <f t="shared" si="14"/>
        <v>0.1024390243902439</v>
      </c>
      <c r="AM30" s="113">
        <f t="shared" si="15"/>
        <v>2.5256169721460529</v>
      </c>
      <c r="AN30" s="198">
        <v>20</v>
      </c>
      <c r="AO30" s="114" t="s">
        <v>5</v>
      </c>
      <c r="AP30" s="264" t="s">
        <v>6</v>
      </c>
      <c r="AQ30" s="263" t="s">
        <v>90</v>
      </c>
    </row>
    <row r="31" spans="1:44" ht="15" x14ac:dyDescent="0.25">
      <c r="A31" s="115"/>
      <c r="B31" s="209">
        <v>5680015.0300000003</v>
      </c>
      <c r="C31" s="210">
        <v>5680015</v>
      </c>
      <c r="D31" s="211">
        <v>0.38939098500000002</v>
      </c>
      <c r="E31" s="220">
        <v>9499</v>
      </c>
      <c r="F31" s="220">
        <v>3351</v>
      </c>
      <c r="G31" s="225">
        <v>3161</v>
      </c>
      <c r="H31" s="213"/>
      <c r="I31" s="214">
        <v>1.07</v>
      </c>
      <c r="J31" s="117">
        <f t="shared" si="0"/>
        <v>107</v>
      </c>
      <c r="K31" s="215">
        <v>3587</v>
      </c>
      <c r="L31" s="215">
        <v>3614</v>
      </c>
      <c r="M31" s="216">
        <f>E31*D31</f>
        <v>3698.8249665150001</v>
      </c>
      <c r="N31" s="118">
        <f t="shared" si="1"/>
        <v>-111.82496651500014</v>
      </c>
      <c r="O31" s="217">
        <f t="shared" si="2"/>
        <v>-3.0232565078731104E-2</v>
      </c>
      <c r="P31" s="218">
        <v>3356.7</v>
      </c>
      <c r="Q31" s="219">
        <v>1341</v>
      </c>
      <c r="R31" s="220">
        <f>D31*F31</f>
        <v>1304.8491907350001</v>
      </c>
      <c r="S31" s="119">
        <f t="shared" si="3"/>
        <v>36.150809264999907</v>
      </c>
      <c r="T31" s="221">
        <f t="shared" si="4"/>
        <v>2.7704971211758772E-2</v>
      </c>
      <c r="U31" s="215">
        <v>1261</v>
      </c>
      <c r="V31" s="216">
        <f>G31*D31</f>
        <v>1230.8649035850001</v>
      </c>
      <c r="W31" s="118">
        <f t="shared" si="5"/>
        <v>30.135096414999907</v>
      </c>
      <c r="X31" s="222">
        <f t="shared" si="6"/>
        <v>2.4482862682353557E-2</v>
      </c>
      <c r="Y31" s="120">
        <f t="shared" si="7"/>
        <v>11.785046728971963</v>
      </c>
      <c r="Z31" s="215">
        <v>1780</v>
      </c>
      <c r="AA31" s="223">
        <v>1415</v>
      </c>
      <c r="AB31" s="119">
        <v>160</v>
      </c>
      <c r="AC31" s="118">
        <f t="shared" si="8"/>
        <v>1575</v>
      </c>
      <c r="AD31" s="224">
        <f t="shared" si="9"/>
        <v>0.8848314606741573</v>
      </c>
      <c r="AE31" s="121">
        <f t="shared" si="10"/>
        <v>0.9755583910409672</v>
      </c>
      <c r="AF31" s="215">
        <v>85</v>
      </c>
      <c r="AG31" s="224">
        <f t="shared" si="11"/>
        <v>4.7752808988764044E-2</v>
      </c>
      <c r="AH31" s="122">
        <f t="shared" si="12"/>
        <v>1.102836235306329</v>
      </c>
      <c r="AI31" s="215">
        <v>90</v>
      </c>
      <c r="AJ31" s="215">
        <v>0</v>
      </c>
      <c r="AK31" s="118">
        <f t="shared" si="13"/>
        <v>90</v>
      </c>
      <c r="AL31" s="224">
        <f t="shared" si="14"/>
        <v>5.0561797752808987E-2</v>
      </c>
      <c r="AM31" s="122">
        <f t="shared" si="15"/>
        <v>1.2465926467655075</v>
      </c>
      <c r="AN31" s="215">
        <v>20</v>
      </c>
      <c r="AO31" s="123" t="s">
        <v>6</v>
      </c>
      <c r="AP31" s="264" t="s">
        <v>6</v>
      </c>
      <c r="AQ31" s="263" t="s">
        <v>90</v>
      </c>
    </row>
    <row r="32" spans="1:44" ht="15" x14ac:dyDescent="0.25">
      <c r="A32" s="115" t="s">
        <v>97</v>
      </c>
      <c r="B32" s="209">
        <v>5680016</v>
      </c>
      <c r="C32" s="210"/>
      <c r="D32" s="116"/>
      <c r="E32" s="119"/>
      <c r="F32" s="119"/>
      <c r="G32" s="212"/>
      <c r="H32" s="213" t="s">
        <v>66</v>
      </c>
      <c r="I32" s="214">
        <v>2.98</v>
      </c>
      <c r="J32" s="117">
        <f t="shared" si="0"/>
        <v>298</v>
      </c>
      <c r="K32" s="215">
        <v>5202</v>
      </c>
      <c r="L32" s="215">
        <v>5302</v>
      </c>
      <c r="M32" s="216">
        <v>5150</v>
      </c>
      <c r="N32" s="118">
        <f t="shared" si="1"/>
        <v>52</v>
      </c>
      <c r="O32" s="217">
        <f t="shared" si="2"/>
        <v>1.0097087378640776E-2</v>
      </c>
      <c r="P32" s="218">
        <v>1746</v>
      </c>
      <c r="Q32" s="219">
        <v>2162</v>
      </c>
      <c r="R32" s="220">
        <v>2075</v>
      </c>
      <c r="S32" s="119">
        <f t="shared" si="3"/>
        <v>87</v>
      </c>
      <c r="T32" s="221">
        <f t="shared" si="4"/>
        <v>4.1927710843373496E-2</v>
      </c>
      <c r="U32" s="215">
        <v>2034</v>
      </c>
      <c r="V32" s="216">
        <v>1966</v>
      </c>
      <c r="W32" s="118">
        <f t="shared" si="5"/>
        <v>68</v>
      </c>
      <c r="X32" s="222">
        <f t="shared" si="6"/>
        <v>3.4587995930824011E-2</v>
      </c>
      <c r="Y32" s="120">
        <f t="shared" si="7"/>
        <v>6.825503355704698</v>
      </c>
      <c r="Z32" s="215">
        <v>2595</v>
      </c>
      <c r="AA32" s="223">
        <v>2010</v>
      </c>
      <c r="AB32" s="119">
        <v>220</v>
      </c>
      <c r="AC32" s="118">
        <f t="shared" si="8"/>
        <v>2230</v>
      </c>
      <c r="AD32" s="224">
        <f t="shared" si="9"/>
        <v>0.859344894026975</v>
      </c>
      <c r="AE32" s="121">
        <f t="shared" si="10"/>
        <v>0.94745853806722713</v>
      </c>
      <c r="AF32" s="215">
        <v>185</v>
      </c>
      <c r="AG32" s="224">
        <f t="shared" si="11"/>
        <v>7.1290944123314062E-2</v>
      </c>
      <c r="AH32" s="122">
        <f t="shared" si="12"/>
        <v>1.6464421275592163</v>
      </c>
      <c r="AI32" s="215">
        <v>145</v>
      </c>
      <c r="AJ32" s="215">
        <v>10</v>
      </c>
      <c r="AK32" s="118">
        <f t="shared" si="13"/>
        <v>155</v>
      </c>
      <c r="AL32" s="224">
        <f t="shared" si="14"/>
        <v>5.9730250481695571E-2</v>
      </c>
      <c r="AM32" s="122">
        <f t="shared" si="15"/>
        <v>1.472639311678885</v>
      </c>
      <c r="AN32" s="215">
        <v>30</v>
      </c>
      <c r="AO32" s="123" t="s">
        <v>6</v>
      </c>
      <c r="AP32" s="264" t="s">
        <v>6</v>
      </c>
      <c r="AQ32" s="263" t="s">
        <v>98</v>
      </c>
    </row>
    <row r="33" spans="1:43" ht="15" x14ac:dyDescent="0.25">
      <c r="A33" s="115" t="s">
        <v>109</v>
      </c>
      <c r="B33" s="209">
        <v>5680100</v>
      </c>
      <c r="C33" s="210"/>
      <c r="D33" s="116"/>
      <c r="E33" s="119"/>
      <c r="F33" s="119"/>
      <c r="G33" s="212"/>
      <c r="H33" s="213" t="s">
        <v>67</v>
      </c>
      <c r="I33" s="214">
        <v>20.07</v>
      </c>
      <c r="J33" s="117">
        <f t="shared" si="0"/>
        <v>2007</v>
      </c>
      <c r="K33" s="215">
        <v>4102</v>
      </c>
      <c r="L33" s="215">
        <v>3705</v>
      </c>
      <c r="M33" s="216">
        <v>3944</v>
      </c>
      <c r="N33" s="118">
        <f t="shared" si="1"/>
        <v>158</v>
      </c>
      <c r="O33" s="217">
        <f t="shared" si="2"/>
        <v>4.0060851926977691E-2</v>
      </c>
      <c r="P33" s="218">
        <v>204.4</v>
      </c>
      <c r="Q33" s="219">
        <v>2100</v>
      </c>
      <c r="R33" s="220">
        <v>1956</v>
      </c>
      <c r="S33" s="119">
        <f t="shared" si="3"/>
        <v>144</v>
      </c>
      <c r="T33" s="221">
        <f t="shared" si="4"/>
        <v>7.3619631901840496E-2</v>
      </c>
      <c r="U33" s="215">
        <v>1600</v>
      </c>
      <c r="V33" s="216">
        <v>1530</v>
      </c>
      <c r="W33" s="118">
        <f t="shared" si="5"/>
        <v>70</v>
      </c>
      <c r="X33" s="222">
        <f t="shared" si="6"/>
        <v>4.5751633986928102E-2</v>
      </c>
      <c r="Y33" s="120">
        <f t="shared" si="7"/>
        <v>0.79720976581963132</v>
      </c>
      <c r="Z33" s="215">
        <v>2110</v>
      </c>
      <c r="AA33" s="223">
        <v>1935</v>
      </c>
      <c r="AB33" s="119">
        <v>100</v>
      </c>
      <c r="AC33" s="118">
        <f t="shared" si="8"/>
        <v>2035</v>
      </c>
      <c r="AD33" s="224">
        <f t="shared" si="9"/>
        <v>0.96445497630331756</v>
      </c>
      <c r="AE33" s="121">
        <f t="shared" si="10"/>
        <v>1.0633461701249367</v>
      </c>
      <c r="AF33" s="215">
        <v>50</v>
      </c>
      <c r="AG33" s="224">
        <f t="shared" si="11"/>
        <v>2.3696682464454975E-2</v>
      </c>
      <c r="AH33" s="122">
        <f t="shared" si="12"/>
        <v>0.54726749340542669</v>
      </c>
      <c r="AI33" s="215">
        <v>20</v>
      </c>
      <c r="AJ33" s="215">
        <v>0</v>
      </c>
      <c r="AK33" s="118">
        <f t="shared" si="13"/>
        <v>20</v>
      </c>
      <c r="AL33" s="224">
        <f t="shared" si="14"/>
        <v>9.4786729857819912E-3</v>
      </c>
      <c r="AM33" s="122">
        <f t="shared" si="15"/>
        <v>0.23369509333782029</v>
      </c>
      <c r="AN33" s="215">
        <v>0</v>
      </c>
      <c r="AO33" s="123" t="s">
        <v>6</v>
      </c>
      <c r="AP33" s="264" t="s">
        <v>6</v>
      </c>
    </row>
    <row r="34" spans="1:43" ht="15" x14ac:dyDescent="0.25">
      <c r="B34" s="134">
        <v>5680101</v>
      </c>
      <c r="H34" s="126" t="s">
        <v>68</v>
      </c>
      <c r="I34" s="149">
        <v>171</v>
      </c>
      <c r="J34" s="9">
        <f t="shared" si="0"/>
        <v>17100</v>
      </c>
      <c r="K34" s="14">
        <v>5064</v>
      </c>
      <c r="L34" s="14">
        <v>4908</v>
      </c>
      <c r="M34" s="150">
        <v>4890</v>
      </c>
      <c r="N34" s="12">
        <f t="shared" si="1"/>
        <v>174</v>
      </c>
      <c r="O34" s="151">
        <f t="shared" si="2"/>
        <v>3.5582822085889573E-2</v>
      </c>
      <c r="P34" s="153">
        <v>29.6</v>
      </c>
      <c r="Q34" s="132">
        <v>1878</v>
      </c>
      <c r="R34" s="146">
        <v>1714</v>
      </c>
      <c r="S34" s="10">
        <f t="shared" si="3"/>
        <v>164</v>
      </c>
      <c r="T34" s="154">
        <f t="shared" si="4"/>
        <v>9.5682613768961491E-2</v>
      </c>
      <c r="U34" s="14">
        <v>1797</v>
      </c>
      <c r="V34" s="150">
        <v>1680</v>
      </c>
      <c r="W34" s="12">
        <f t="shared" si="5"/>
        <v>117</v>
      </c>
      <c r="X34" s="155">
        <f t="shared" si="6"/>
        <v>6.9642857142857145E-2</v>
      </c>
      <c r="Y34" s="16">
        <f t="shared" si="7"/>
        <v>0.10508771929824562</v>
      </c>
      <c r="Z34" s="14">
        <v>2690</v>
      </c>
      <c r="AA34" s="15">
        <v>2320</v>
      </c>
      <c r="AB34" s="10">
        <v>180</v>
      </c>
      <c r="AC34" s="12">
        <f t="shared" si="8"/>
        <v>2500</v>
      </c>
      <c r="AD34" s="156">
        <f t="shared" si="9"/>
        <v>0.92936802973977695</v>
      </c>
      <c r="AE34" s="17">
        <f t="shared" si="10"/>
        <v>1.0246615542886184</v>
      </c>
      <c r="AF34" s="14">
        <v>65</v>
      </c>
      <c r="AG34" s="156">
        <f t="shared" si="11"/>
        <v>2.4163568773234202E-2</v>
      </c>
      <c r="AH34" s="18">
        <f t="shared" si="12"/>
        <v>0.55805008714166748</v>
      </c>
      <c r="AI34" s="14">
        <v>95</v>
      </c>
      <c r="AJ34" s="14">
        <v>0</v>
      </c>
      <c r="AK34" s="12">
        <f t="shared" si="13"/>
        <v>95</v>
      </c>
      <c r="AL34" s="156">
        <f t="shared" si="14"/>
        <v>3.5315985130111527E-2</v>
      </c>
      <c r="AM34" s="18">
        <f t="shared" si="15"/>
        <v>0.87070969255699038</v>
      </c>
      <c r="AN34" s="14">
        <v>25</v>
      </c>
      <c r="AO34" s="19" t="s">
        <v>2</v>
      </c>
      <c r="AP34" s="268" t="s">
        <v>2</v>
      </c>
    </row>
    <row r="35" spans="1:43" ht="15" x14ac:dyDescent="0.25">
      <c r="B35" s="134">
        <v>5680102.0099999998</v>
      </c>
      <c r="C35" s="128">
        <v>5680102</v>
      </c>
      <c r="D35" s="129">
        <v>0.40751953299999999</v>
      </c>
      <c r="E35" s="146">
        <v>5336</v>
      </c>
      <c r="F35" s="146">
        <v>2161</v>
      </c>
      <c r="G35" s="147">
        <v>1848</v>
      </c>
      <c r="H35" s="126"/>
      <c r="I35" s="149">
        <v>19.11</v>
      </c>
      <c r="J35" s="9">
        <f t="shared" si="0"/>
        <v>1911</v>
      </c>
      <c r="K35" s="14">
        <v>2140</v>
      </c>
      <c r="L35" s="14">
        <v>2057</v>
      </c>
      <c r="M35" s="150">
        <f>E35*D35</f>
        <v>2174.5242280879997</v>
      </c>
      <c r="N35" s="12">
        <f t="shared" si="1"/>
        <v>-34.524228087999745</v>
      </c>
      <c r="O35" s="151">
        <f t="shared" si="2"/>
        <v>-1.5876681272186128E-2</v>
      </c>
      <c r="P35" s="153">
        <v>112</v>
      </c>
      <c r="Q35" s="132">
        <v>1109</v>
      </c>
      <c r="R35" s="146">
        <f>D35*F35</f>
        <v>880.64971081299996</v>
      </c>
      <c r="S35" s="10">
        <f t="shared" si="3"/>
        <v>228.35028918700004</v>
      </c>
      <c r="T35" s="154">
        <f t="shared" si="4"/>
        <v>0.25929752361604841</v>
      </c>
      <c r="U35" s="14">
        <v>766</v>
      </c>
      <c r="V35" s="150">
        <f>G35*D35</f>
        <v>753.09609698399993</v>
      </c>
      <c r="W35" s="12">
        <f t="shared" si="5"/>
        <v>12.903903016000072</v>
      </c>
      <c r="X35" s="155">
        <f t="shared" si="6"/>
        <v>1.7134470710547613E-2</v>
      </c>
      <c r="Y35" s="16">
        <f t="shared" si="7"/>
        <v>0.4008372579801151</v>
      </c>
      <c r="Z35" s="14">
        <v>1005</v>
      </c>
      <c r="AA35" s="15">
        <v>915</v>
      </c>
      <c r="AB35" s="10">
        <v>35</v>
      </c>
      <c r="AC35" s="12">
        <f t="shared" si="8"/>
        <v>950</v>
      </c>
      <c r="AD35" s="156">
        <f t="shared" si="9"/>
        <v>0.94527363184079605</v>
      </c>
      <c r="AE35" s="17">
        <f t="shared" si="10"/>
        <v>1.0421980505411201</v>
      </c>
      <c r="AF35" s="14">
        <v>30</v>
      </c>
      <c r="AG35" s="156">
        <f t="shared" si="11"/>
        <v>2.9850746268656716E-2</v>
      </c>
      <c r="AH35" s="18">
        <f t="shared" si="12"/>
        <v>0.68939367825997033</v>
      </c>
      <c r="AI35" s="14">
        <v>15</v>
      </c>
      <c r="AJ35" s="14">
        <v>0</v>
      </c>
      <c r="AK35" s="12">
        <f t="shared" si="13"/>
        <v>15</v>
      </c>
      <c r="AL35" s="156">
        <f t="shared" si="14"/>
        <v>1.4925373134328358E-2</v>
      </c>
      <c r="AM35" s="18">
        <f t="shared" si="15"/>
        <v>0.36798257234537374</v>
      </c>
      <c r="AN35" s="14">
        <v>0</v>
      </c>
      <c r="AO35" s="19" t="s">
        <v>2</v>
      </c>
      <c r="AP35" s="268" t="s">
        <v>2</v>
      </c>
      <c r="AQ35" s="263" t="s">
        <v>90</v>
      </c>
    </row>
    <row r="36" spans="1:43" ht="15" x14ac:dyDescent="0.25">
      <c r="A36" s="5" t="s">
        <v>103</v>
      </c>
      <c r="B36" s="134">
        <v>5680102.0199999996</v>
      </c>
      <c r="C36" s="128">
        <v>5680102</v>
      </c>
      <c r="D36" s="129">
        <v>5.9301686999999999E-2</v>
      </c>
      <c r="E36" s="146">
        <v>5336</v>
      </c>
      <c r="F36" s="146">
        <v>2161</v>
      </c>
      <c r="G36" s="147">
        <v>1848</v>
      </c>
      <c r="H36" s="126"/>
      <c r="I36" s="149">
        <v>8.66</v>
      </c>
      <c r="J36" s="9">
        <f t="shared" si="0"/>
        <v>866</v>
      </c>
      <c r="K36" s="14">
        <v>198</v>
      </c>
      <c r="L36" s="14">
        <v>219</v>
      </c>
      <c r="M36" s="150">
        <f>E36*D36</f>
        <v>316.43380183199997</v>
      </c>
      <c r="N36" s="12">
        <f t="shared" si="1"/>
        <v>-118.43380183199997</v>
      </c>
      <c r="O36" s="151">
        <f t="shared" si="2"/>
        <v>-0.37427670857640699</v>
      </c>
      <c r="P36" s="153">
        <v>22.9</v>
      </c>
      <c r="Q36" s="132">
        <v>83</v>
      </c>
      <c r="R36" s="146">
        <f>D36*F36</f>
        <v>128.15094560700001</v>
      </c>
      <c r="S36" s="10">
        <f t="shared" si="3"/>
        <v>-45.150945607000011</v>
      </c>
      <c r="T36" s="154">
        <f t="shared" si="4"/>
        <v>-0.35232627736875416</v>
      </c>
      <c r="U36" s="14">
        <v>80</v>
      </c>
      <c r="V36" s="150">
        <f>G36*D36</f>
        <v>109.58951757599999</v>
      </c>
      <c r="W36" s="12">
        <f t="shared" si="5"/>
        <v>-29.589517575999992</v>
      </c>
      <c r="X36" s="155">
        <f t="shared" si="6"/>
        <v>-0.27000317393933004</v>
      </c>
      <c r="Y36" s="16">
        <f t="shared" si="7"/>
        <v>9.237875288683603E-2</v>
      </c>
      <c r="Z36" s="14">
        <v>115</v>
      </c>
      <c r="AA36" s="15">
        <v>115</v>
      </c>
      <c r="AB36" s="10">
        <v>0</v>
      </c>
      <c r="AC36" s="12">
        <f t="shared" si="8"/>
        <v>115</v>
      </c>
      <c r="AD36" s="156">
        <f t="shared" si="9"/>
        <v>1</v>
      </c>
      <c r="AE36" s="17">
        <f t="shared" si="10"/>
        <v>1.1025358324145533</v>
      </c>
      <c r="AF36" s="14">
        <v>0</v>
      </c>
      <c r="AG36" s="156">
        <f t="shared" si="11"/>
        <v>0</v>
      </c>
      <c r="AH36" s="18">
        <f t="shared" si="12"/>
        <v>0</v>
      </c>
      <c r="AI36" s="14">
        <v>10</v>
      </c>
      <c r="AJ36" s="14">
        <v>0</v>
      </c>
      <c r="AK36" s="12">
        <f t="shared" si="13"/>
        <v>10</v>
      </c>
      <c r="AL36" s="156">
        <f t="shared" si="14"/>
        <v>8.6956521739130432E-2</v>
      </c>
      <c r="AM36" s="18">
        <f t="shared" si="15"/>
        <v>2.1438984649686992</v>
      </c>
      <c r="AN36" s="14">
        <v>0</v>
      </c>
      <c r="AO36" s="19" t="s">
        <v>2</v>
      </c>
      <c r="AP36" s="268" t="s">
        <v>2</v>
      </c>
      <c r="AQ36" s="263" t="s">
        <v>90</v>
      </c>
    </row>
    <row r="37" spans="1:43" ht="15" x14ac:dyDescent="0.25">
      <c r="A37" s="5" t="s">
        <v>116</v>
      </c>
      <c r="B37" s="134">
        <v>5680102.0300000003</v>
      </c>
      <c r="C37" s="128">
        <v>5680102</v>
      </c>
      <c r="D37" s="129">
        <v>0.50132355799999995</v>
      </c>
      <c r="E37" s="146">
        <v>5336</v>
      </c>
      <c r="F37" s="146">
        <v>2161</v>
      </c>
      <c r="G37" s="147">
        <v>1848</v>
      </c>
      <c r="H37" s="126"/>
      <c r="I37" s="149">
        <v>22.67</v>
      </c>
      <c r="J37" s="9">
        <f t="shared" si="0"/>
        <v>2267</v>
      </c>
      <c r="K37" s="14">
        <v>2552</v>
      </c>
      <c r="L37" s="14">
        <v>2610</v>
      </c>
      <c r="M37" s="150">
        <f>E37*D37</f>
        <v>2675.0625054879997</v>
      </c>
      <c r="N37" s="12">
        <f t="shared" si="1"/>
        <v>-123.06250548799972</v>
      </c>
      <c r="O37" s="151">
        <f t="shared" si="2"/>
        <v>-4.6003600003937092E-2</v>
      </c>
      <c r="P37" s="153">
        <v>112.6</v>
      </c>
      <c r="Q37" s="132">
        <v>910</v>
      </c>
      <c r="R37" s="146">
        <f>D37*F37</f>
        <v>1083.3602088379998</v>
      </c>
      <c r="S37" s="10">
        <f t="shared" si="3"/>
        <v>-173.36020883799983</v>
      </c>
      <c r="T37" s="154">
        <f t="shared" si="4"/>
        <v>-0.16002083833588837</v>
      </c>
      <c r="U37" s="14">
        <v>894</v>
      </c>
      <c r="V37" s="150">
        <f>G37*D37</f>
        <v>926.44593518399995</v>
      </c>
      <c r="W37" s="12">
        <f t="shared" si="5"/>
        <v>-32.44593518399995</v>
      </c>
      <c r="X37" s="155">
        <f t="shared" si="6"/>
        <v>-3.5021941326296512E-2</v>
      </c>
      <c r="Y37" s="16">
        <f t="shared" si="7"/>
        <v>0.39435377150419054</v>
      </c>
      <c r="Z37" s="14">
        <v>1310</v>
      </c>
      <c r="AA37" s="15">
        <v>1160</v>
      </c>
      <c r="AB37" s="10">
        <v>90</v>
      </c>
      <c r="AC37" s="12">
        <f t="shared" si="8"/>
        <v>1250</v>
      </c>
      <c r="AD37" s="156">
        <f t="shared" si="9"/>
        <v>0.95419847328244278</v>
      </c>
      <c r="AE37" s="17">
        <f t="shared" si="10"/>
        <v>1.052038008029154</v>
      </c>
      <c r="AF37" s="14">
        <v>20</v>
      </c>
      <c r="AG37" s="156">
        <f t="shared" si="11"/>
        <v>1.5267175572519083E-2</v>
      </c>
      <c r="AH37" s="18">
        <f t="shared" si="12"/>
        <v>0.35259065987341998</v>
      </c>
      <c r="AI37" s="14">
        <v>35</v>
      </c>
      <c r="AJ37" s="14">
        <v>0</v>
      </c>
      <c r="AK37" s="12">
        <f t="shared" si="13"/>
        <v>35</v>
      </c>
      <c r="AL37" s="156">
        <f t="shared" si="14"/>
        <v>2.6717557251908396E-2</v>
      </c>
      <c r="AM37" s="18">
        <f t="shared" si="15"/>
        <v>0.65871689477091711</v>
      </c>
      <c r="AN37" s="14">
        <v>15</v>
      </c>
      <c r="AO37" s="19" t="s">
        <v>2</v>
      </c>
      <c r="AP37" s="268" t="s">
        <v>2</v>
      </c>
      <c r="AQ37" s="263" t="s">
        <v>90</v>
      </c>
    </row>
    <row r="38" spans="1:43" ht="15" x14ac:dyDescent="0.25">
      <c r="A38" s="5" t="s">
        <v>104</v>
      </c>
      <c r="B38" s="134">
        <v>5680102.04</v>
      </c>
      <c r="C38" s="128">
        <v>5680102</v>
      </c>
      <c r="D38" s="129">
        <v>3.1855222000000002E-2</v>
      </c>
      <c r="E38" s="146">
        <v>5336</v>
      </c>
      <c r="F38" s="146">
        <v>2161</v>
      </c>
      <c r="G38" s="147">
        <v>1848</v>
      </c>
      <c r="H38" s="127"/>
      <c r="I38" s="149">
        <v>12.98</v>
      </c>
      <c r="J38" s="9">
        <f t="shared" si="0"/>
        <v>1298</v>
      </c>
      <c r="K38" s="14">
        <v>113</v>
      </c>
      <c r="L38" s="14">
        <v>133</v>
      </c>
      <c r="M38" s="150">
        <f>E38*D38</f>
        <v>169.979464592</v>
      </c>
      <c r="N38" s="12">
        <f t="shared" si="1"/>
        <v>-56.979464591999999</v>
      </c>
      <c r="O38" s="151">
        <f t="shared" si="2"/>
        <v>-0.33521381379078485</v>
      </c>
      <c r="P38" s="153">
        <v>8.6999999999999993</v>
      </c>
      <c r="Q38" s="132">
        <v>52</v>
      </c>
      <c r="R38" s="146">
        <f>D38*F38</f>
        <v>68.839134741999999</v>
      </c>
      <c r="S38" s="10">
        <f t="shared" si="3"/>
        <v>-16.839134741999999</v>
      </c>
      <c r="T38" s="154">
        <f t="shared" si="4"/>
        <v>-0.2446157233833757</v>
      </c>
      <c r="U38" s="14">
        <v>49</v>
      </c>
      <c r="V38" s="150">
        <f>G38*D38</f>
        <v>58.868450256000003</v>
      </c>
      <c r="W38" s="12">
        <f t="shared" si="5"/>
        <v>-9.8684502560000027</v>
      </c>
      <c r="X38" s="155">
        <f t="shared" si="6"/>
        <v>-0.1676356386669817</v>
      </c>
      <c r="Y38" s="16">
        <f t="shared" si="7"/>
        <v>3.7750385208012327E-2</v>
      </c>
      <c r="Z38" s="14">
        <v>35</v>
      </c>
      <c r="AA38" s="15">
        <v>30</v>
      </c>
      <c r="AB38" s="10">
        <v>0</v>
      </c>
      <c r="AC38" s="12">
        <f t="shared" si="8"/>
        <v>30</v>
      </c>
      <c r="AD38" s="156">
        <f t="shared" si="9"/>
        <v>0.8571428571428571</v>
      </c>
      <c r="AE38" s="17">
        <f t="shared" si="10"/>
        <v>0.94503071349818857</v>
      </c>
      <c r="AF38" s="14">
        <v>0</v>
      </c>
      <c r="AG38" s="156">
        <f t="shared" si="11"/>
        <v>0</v>
      </c>
      <c r="AH38" s="18">
        <f t="shared" si="12"/>
        <v>0</v>
      </c>
      <c r="AI38" s="14">
        <v>0</v>
      </c>
      <c r="AJ38" s="14">
        <v>0</v>
      </c>
      <c r="AK38" s="12">
        <f t="shared" si="13"/>
        <v>0</v>
      </c>
      <c r="AL38" s="156">
        <f t="shared" si="14"/>
        <v>0</v>
      </c>
      <c r="AM38" s="18">
        <f t="shared" si="15"/>
        <v>0</v>
      </c>
      <c r="AN38" s="14">
        <v>0</v>
      </c>
      <c r="AO38" s="19" t="s">
        <v>2</v>
      </c>
      <c r="AP38" s="268" t="s">
        <v>2</v>
      </c>
      <c r="AQ38" s="263" t="s">
        <v>90</v>
      </c>
    </row>
    <row r="39" spans="1:43" ht="15" x14ac:dyDescent="0.25">
      <c r="A39" s="115"/>
      <c r="B39" s="209">
        <v>5680103.0099999998</v>
      </c>
      <c r="C39" s="210"/>
      <c r="D39" s="116"/>
      <c r="E39" s="119"/>
      <c r="F39" s="119"/>
      <c r="G39" s="212"/>
      <c r="H39" s="213" t="s">
        <v>70</v>
      </c>
      <c r="I39" s="214">
        <v>10.64</v>
      </c>
      <c r="J39" s="117">
        <f t="shared" si="0"/>
        <v>1064</v>
      </c>
      <c r="K39" s="215">
        <v>7768</v>
      </c>
      <c r="L39" s="215">
        <v>6857</v>
      </c>
      <c r="M39" s="216">
        <v>6563</v>
      </c>
      <c r="N39" s="118">
        <f t="shared" si="1"/>
        <v>1205</v>
      </c>
      <c r="O39" s="217">
        <f t="shared" si="2"/>
        <v>0.18360505866219717</v>
      </c>
      <c r="P39" s="218">
        <v>730</v>
      </c>
      <c r="Q39" s="219">
        <v>2893</v>
      </c>
      <c r="R39" s="220">
        <v>2404</v>
      </c>
      <c r="S39" s="119">
        <f t="shared" si="3"/>
        <v>489</v>
      </c>
      <c r="T39" s="221">
        <f t="shared" si="4"/>
        <v>0.20341098169717139</v>
      </c>
      <c r="U39" s="215">
        <v>2714</v>
      </c>
      <c r="V39" s="216">
        <v>2221</v>
      </c>
      <c r="W39" s="118">
        <f t="shared" si="5"/>
        <v>493</v>
      </c>
      <c r="X39" s="222">
        <f t="shared" si="6"/>
        <v>0.2219720846465556</v>
      </c>
      <c r="Y39" s="120">
        <f t="shared" si="7"/>
        <v>2.5507518796992481</v>
      </c>
      <c r="Z39" s="215">
        <v>4030</v>
      </c>
      <c r="AA39" s="223">
        <v>3610</v>
      </c>
      <c r="AB39" s="119">
        <v>275</v>
      </c>
      <c r="AC39" s="118">
        <f t="shared" si="8"/>
        <v>3885</v>
      </c>
      <c r="AD39" s="224">
        <f t="shared" si="9"/>
        <v>0.96401985111662536</v>
      </c>
      <c r="AE39" s="121">
        <f t="shared" si="10"/>
        <v>1.0628664290150225</v>
      </c>
      <c r="AF39" s="215">
        <v>55</v>
      </c>
      <c r="AG39" s="224">
        <f t="shared" si="11"/>
        <v>1.3647642679900745E-2</v>
      </c>
      <c r="AH39" s="122">
        <f t="shared" si="12"/>
        <v>0.3151880526535969</v>
      </c>
      <c r="AI39" s="215">
        <v>55</v>
      </c>
      <c r="AJ39" s="215">
        <v>10</v>
      </c>
      <c r="AK39" s="118">
        <f t="shared" si="13"/>
        <v>65</v>
      </c>
      <c r="AL39" s="224">
        <f t="shared" si="14"/>
        <v>1.6129032258064516E-2</v>
      </c>
      <c r="AM39" s="122">
        <f t="shared" si="15"/>
        <v>0.3976585862441942</v>
      </c>
      <c r="AN39" s="215">
        <v>35</v>
      </c>
      <c r="AO39" s="123" t="s">
        <v>6</v>
      </c>
      <c r="AP39" s="264" t="s">
        <v>6</v>
      </c>
    </row>
    <row r="40" spans="1:43" ht="15" x14ac:dyDescent="0.25">
      <c r="A40" s="115" t="s">
        <v>108</v>
      </c>
      <c r="B40" s="209">
        <v>5680103.0199999996</v>
      </c>
      <c r="C40" s="210"/>
      <c r="D40" s="116"/>
      <c r="E40" s="119"/>
      <c r="F40" s="119"/>
      <c r="G40" s="212"/>
      <c r="H40" s="213" t="s">
        <v>71</v>
      </c>
      <c r="I40" s="214">
        <v>7.31</v>
      </c>
      <c r="J40" s="117">
        <f t="shared" si="0"/>
        <v>731</v>
      </c>
      <c r="K40" s="215">
        <v>11148</v>
      </c>
      <c r="L40" s="215">
        <v>8818</v>
      </c>
      <c r="M40" s="216">
        <v>6744</v>
      </c>
      <c r="N40" s="118">
        <f t="shared" si="1"/>
        <v>4404</v>
      </c>
      <c r="O40" s="217">
        <f t="shared" si="2"/>
        <v>0.65302491103202842</v>
      </c>
      <c r="P40" s="218">
        <v>1526.1</v>
      </c>
      <c r="Q40" s="219">
        <v>3942</v>
      </c>
      <c r="R40" s="220">
        <v>2596</v>
      </c>
      <c r="S40" s="119">
        <f t="shared" si="3"/>
        <v>1346</v>
      </c>
      <c r="T40" s="221">
        <f t="shared" si="4"/>
        <v>0.5184899845916795</v>
      </c>
      <c r="U40" s="215">
        <v>3660</v>
      </c>
      <c r="V40" s="216">
        <v>2277</v>
      </c>
      <c r="W40" s="118">
        <f t="shared" si="5"/>
        <v>1383</v>
      </c>
      <c r="X40" s="222">
        <f t="shared" si="6"/>
        <v>0.60737812911725952</v>
      </c>
      <c r="Y40" s="120">
        <f t="shared" si="7"/>
        <v>5.0068399452804382</v>
      </c>
      <c r="Z40" s="215">
        <v>5465</v>
      </c>
      <c r="AA40" s="223">
        <v>4885</v>
      </c>
      <c r="AB40" s="119">
        <v>340</v>
      </c>
      <c r="AC40" s="118">
        <f t="shared" si="8"/>
        <v>5225</v>
      </c>
      <c r="AD40" s="224">
        <f t="shared" si="9"/>
        <v>0.95608417200365969</v>
      </c>
      <c r="AE40" s="121">
        <f t="shared" si="10"/>
        <v>1.0541170584384341</v>
      </c>
      <c r="AF40" s="215">
        <v>100</v>
      </c>
      <c r="AG40" s="224">
        <f t="shared" si="11"/>
        <v>1.8298261665141813E-2</v>
      </c>
      <c r="AH40" s="122">
        <f t="shared" si="12"/>
        <v>0.42259264815570008</v>
      </c>
      <c r="AI40" s="215">
        <v>75</v>
      </c>
      <c r="AJ40" s="215">
        <v>0</v>
      </c>
      <c r="AK40" s="118">
        <f t="shared" si="13"/>
        <v>75</v>
      </c>
      <c r="AL40" s="224">
        <f t="shared" si="14"/>
        <v>1.3723696248856358E-2</v>
      </c>
      <c r="AM40" s="122">
        <f t="shared" si="15"/>
        <v>0.33835543019862818</v>
      </c>
      <c r="AN40" s="215">
        <v>65</v>
      </c>
      <c r="AO40" s="123" t="s">
        <v>6</v>
      </c>
      <c r="AP40" s="264" t="s">
        <v>6</v>
      </c>
      <c r="AQ40" s="263" t="s">
        <v>113</v>
      </c>
    </row>
    <row r="41" spans="1:43" ht="15" x14ac:dyDescent="0.25">
      <c r="A41" s="115"/>
      <c r="B41" s="209">
        <v>5680104</v>
      </c>
      <c r="C41" s="210"/>
      <c r="D41" s="116"/>
      <c r="E41" s="119"/>
      <c r="F41" s="119"/>
      <c r="G41" s="212"/>
      <c r="H41" s="213" t="s">
        <v>72</v>
      </c>
      <c r="I41" s="214">
        <v>11.92</v>
      </c>
      <c r="J41" s="117">
        <f t="shared" si="0"/>
        <v>1192</v>
      </c>
      <c r="K41" s="215">
        <v>3792</v>
      </c>
      <c r="L41" s="215">
        <v>3772</v>
      </c>
      <c r="M41" s="216">
        <v>3698</v>
      </c>
      <c r="N41" s="118">
        <f t="shared" si="1"/>
        <v>94</v>
      </c>
      <c r="O41" s="217">
        <f t="shared" si="2"/>
        <v>2.5419145484045429E-2</v>
      </c>
      <c r="P41" s="218">
        <v>318.2</v>
      </c>
      <c r="Q41" s="219">
        <v>2043</v>
      </c>
      <c r="R41" s="220">
        <v>1991</v>
      </c>
      <c r="S41" s="119">
        <f t="shared" si="3"/>
        <v>52</v>
      </c>
      <c r="T41" s="221">
        <f t="shared" si="4"/>
        <v>2.6117528879959818E-2</v>
      </c>
      <c r="U41" s="215">
        <v>1933</v>
      </c>
      <c r="V41" s="216">
        <v>1852</v>
      </c>
      <c r="W41" s="118">
        <f t="shared" si="5"/>
        <v>81</v>
      </c>
      <c r="X41" s="222">
        <f t="shared" si="6"/>
        <v>4.3736501079913608E-2</v>
      </c>
      <c r="Y41" s="120">
        <f t="shared" si="7"/>
        <v>1.6216442953020134</v>
      </c>
      <c r="Z41" s="215">
        <v>1350</v>
      </c>
      <c r="AA41" s="223">
        <v>1235</v>
      </c>
      <c r="AB41" s="119">
        <v>50</v>
      </c>
      <c r="AC41" s="118">
        <f t="shared" si="8"/>
        <v>1285</v>
      </c>
      <c r="AD41" s="224">
        <f t="shared" si="9"/>
        <v>0.95185185185185184</v>
      </c>
      <c r="AE41" s="121">
        <f t="shared" si="10"/>
        <v>1.0494507738168157</v>
      </c>
      <c r="AF41" s="215">
        <v>30</v>
      </c>
      <c r="AG41" s="224">
        <f t="shared" si="11"/>
        <v>2.2222222222222223E-2</v>
      </c>
      <c r="AH41" s="122">
        <f t="shared" si="12"/>
        <v>0.5132152938157557</v>
      </c>
      <c r="AI41" s="215">
        <v>20</v>
      </c>
      <c r="AJ41" s="215">
        <v>0</v>
      </c>
      <c r="AK41" s="118">
        <f t="shared" si="13"/>
        <v>20</v>
      </c>
      <c r="AL41" s="224">
        <f t="shared" si="14"/>
        <v>1.4814814814814815E-2</v>
      </c>
      <c r="AM41" s="122">
        <f t="shared" si="15"/>
        <v>0.36525677551318581</v>
      </c>
      <c r="AN41" s="215">
        <v>15</v>
      </c>
      <c r="AO41" s="123" t="s">
        <v>6</v>
      </c>
      <c r="AP41" s="264" t="s">
        <v>6</v>
      </c>
    </row>
    <row r="42" spans="1:43" ht="15" x14ac:dyDescent="0.25">
      <c r="A42" s="5" t="s">
        <v>102</v>
      </c>
      <c r="B42" s="134">
        <v>5680200</v>
      </c>
      <c r="H42" s="126" t="s">
        <v>73</v>
      </c>
      <c r="I42" s="149">
        <v>68.930000000000007</v>
      </c>
      <c r="J42" s="9">
        <f t="shared" si="0"/>
        <v>6893.0000000000009</v>
      </c>
      <c r="K42" s="14">
        <v>5145</v>
      </c>
      <c r="L42" s="14">
        <v>5016</v>
      </c>
      <c r="M42" s="150">
        <v>5012</v>
      </c>
      <c r="N42" s="12">
        <f t="shared" si="1"/>
        <v>133</v>
      </c>
      <c r="O42" s="151">
        <f t="shared" si="2"/>
        <v>2.6536312849162011E-2</v>
      </c>
      <c r="P42" s="153">
        <v>74.599999999999994</v>
      </c>
      <c r="Q42" s="132">
        <v>1752</v>
      </c>
      <c r="R42" s="146">
        <v>1681</v>
      </c>
      <c r="S42" s="10">
        <f t="shared" si="3"/>
        <v>71</v>
      </c>
      <c r="T42" s="154">
        <f t="shared" si="4"/>
        <v>4.2236763831052945E-2</v>
      </c>
      <c r="U42" s="14">
        <v>1728</v>
      </c>
      <c r="V42" s="150">
        <v>1642</v>
      </c>
      <c r="W42" s="12">
        <f t="shared" si="5"/>
        <v>86</v>
      </c>
      <c r="X42" s="155">
        <f t="shared" si="6"/>
        <v>5.2375152253349572E-2</v>
      </c>
      <c r="Y42" s="16">
        <f t="shared" si="7"/>
        <v>0.2506891048890178</v>
      </c>
      <c r="Z42" s="14">
        <v>2420</v>
      </c>
      <c r="AA42" s="15">
        <v>2130</v>
      </c>
      <c r="AB42" s="10">
        <v>140</v>
      </c>
      <c r="AC42" s="12">
        <f t="shared" si="8"/>
        <v>2270</v>
      </c>
      <c r="AD42" s="156">
        <f t="shared" si="9"/>
        <v>0.93801652892561982</v>
      </c>
      <c r="AE42" s="17">
        <f t="shared" si="10"/>
        <v>1.0341968345376182</v>
      </c>
      <c r="AF42" s="14">
        <v>45</v>
      </c>
      <c r="AG42" s="156">
        <f t="shared" si="11"/>
        <v>1.859504132231405E-2</v>
      </c>
      <c r="AH42" s="18">
        <f t="shared" si="12"/>
        <v>0.4294466818086386</v>
      </c>
      <c r="AI42" s="14">
        <v>65</v>
      </c>
      <c r="AJ42" s="14">
        <v>15</v>
      </c>
      <c r="AK42" s="12">
        <f t="shared" si="13"/>
        <v>80</v>
      </c>
      <c r="AL42" s="156">
        <f t="shared" si="14"/>
        <v>3.3057851239669422E-2</v>
      </c>
      <c r="AM42" s="18">
        <f t="shared" si="15"/>
        <v>0.81503578007074517</v>
      </c>
      <c r="AN42" s="14">
        <v>30</v>
      </c>
      <c r="AO42" s="19" t="s">
        <v>2</v>
      </c>
      <c r="AP42" s="268" t="s">
        <v>2</v>
      </c>
    </row>
    <row r="43" spans="1:43" ht="15" x14ac:dyDescent="0.25">
      <c r="B43" s="134">
        <v>5680201</v>
      </c>
      <c r="H43" s="126" t="s">
        <v>74</v>
      </c>
      <c r="I43" s="149">
        <v>184.74</v>
      </c>
      <c r="J43" s="9">
        <f t="shared" si="0"/>
        <v>18474</v>
      </c>
      <c r="K43" s="14">
        <v>6210</v>
      </c>
      <c r="L43" s="14">
        <v>5775</v>
      </c>
      <c r="M43" s="150">
        <v>5136</v>
      </c>
      <c r="N43" s="12">
        <f t="shared" si="1"/>
        <v>1074</v>
      </c>
      <c r="O43" s="151">
        <f t="shared" si="2"/>
        <v>0.20911214953271029</v>
      </c>
      <c r="P43" s="153">
        <v>33.6</v>
      </c>
      <c r="Q43" s="132">
        <v>2080</v>
      </c>
      <c r="R43" s="146">
        <v>1795</v>
      </c>
      <c r="S43" s="10">
        <f t="shared" si="3"/>
        <v>285</v>
      </c>
      <c r="T43" s="154">
        <f t="shared" si="4"/>
        <v>0.15877437325905291</v>
      </c>
      <c r="U43" s="14">
        <v>2035</v>
      </c>
      <c r="V43" s="150">
        <v>1682</v>
      </c>
      <c r="W43" s="12">
        <f t="shared" si="5"/>
        <v>353</v>
      </c>
      <c r="X43" s="155">
        <f t="shared" si="6"/>
        <v>0.20986920332936979</v>
      </c>
      <c r="Y43" s="16">
        <f t="shared" si="7"/>
        <v>0.11015481216845296</v>
      </c>
      <c r="Z43" s="14">
        <v>3170</v>
      </c>
      <c r="AA43" s="15">
        <v>2745</v>
      </c>
      <c r="AB43" s="10">
        <v>210</v>
      </c>
      <c r="AC43" s="12">
        <f t="shared" si="8"/>
        <v>2955</v>
      </c>
      <c r="AD43" s="156">
        <f t="shared" si="9"/>
        <v>0.93217665615141954</v>
      </c>
      <c r="AE43" s="17">
        <f t="shared" si="10"/>
        <v>1.0277581655473202</v>
      </c>
      <c r="AF43" s="14">
        <v>45</v>
      </c>
      <c r="AG43" s="156">
        <f t="shared" si="11"/>
        <v>1.4195583596214511E-2</v>
      </c>
      <c r="AH43" s="18">
        <f t="shared" si="12"/>
        <v>0.32784257727978089</v>
      </c>
      <c r="AI43" s="14">
        <v>95</v>
      </c>
      <c r="AJ43" s="14">
        <v>0</v>
      </c>
      <c r="AK43" s="12">
        <f t="shared" si="13"/>
        <v>95</v>
      </c>
      <c r="AL43" s="156">
        <f t="shared" si="14"/>
        <v>2.996845425867508E-2</v>
      </c>
      <c r="AM43" s="18">
        <f t="shared" si="15"/>
        <v>0.7388672154505691</v>
      </c>
      <c r="AN43" s="14">
        <v>80</v>
      </c>
      <c r="AO43" s="19" t="s">
        <v>2</v>
      </c>
      <c r="AP43" s="268" t="s">
        <v>2</v>
      </c>
    </row>
    <row r="44" spans="1:43" ht="15" x14ac:dyDescent="0.25">
      <c r="A44" s="5" t="s">
        <v>117</v>
      </c>
      <c r="B44" s="134">
        <v>5680202</v>
      </c>
      <c r="H44" s="126" t="s">
        <v>75</v>
      </c>
      <c r="I44" s="149">
        <v>282.60000000000002</v>
      </c>
      <c r="J44" s="9">
        <f t="shared" si="0"/>
        <v>28260.000000000004</v>
      </c>
      <c r="K44" s="14">
        <v>7704</v>
      </c>
      <c r="L44" s="14">
        <v>7432</v>
      </c>
      <c r="M44" s="150">
        <v>7308</v>
      </c>
      <c r="N44" s="12">
        <f t="shared" si="1"/>
        <v>396</v>
      </c>
      <c r="O44" s="151">
        <f t="shared" si="2"/>
        <v>5.4187192118226604E-2</v>
      </c>
      <c r="P44" s="153">
        <v>27.3</v>
      </c>
      <c r="Q44" s="132">
        <v>3402</v>
      </c>
      <c r="R44" s="146">
        <v>2885</v>
      </c>
      <c r="S44" s="10">
        <f t="shared" si="3"/>
        <v>517</v>
      </c>
      <c r="T44" s="154">
        <f t="shared" si="4"/>
        <v>0.17920277296360484</v>
      </c>
      <c r="U44" s="14">
        <v>2931</v>
      </c>
      <c r="V44" s="150">
        <v>2621</v>
      </c>
      <c r="W44" s="12">
        <f t="shared" si="5"/>
        <v>310</v>
      </c>
      <c r="X44" s="155">
        <f t="shared" si="6"/>
        <v>0.11827546737886303</v>
      </c>
      <c r="Y44" s="16">
        <f t="shared" si="7"/>
        <v>0.10371549893842887</v>
      </c>
      <c r="Z44" s="14">
        <v>3690</v>
      </c>
      <c r="AA44" s="15">
        <v>3350</v>
      </c>
      <c r="AB44" s="10">
        <v>175</v>
      </c>
      <c r="AC44" s="12">
        <f t="shared" si="8"/>
        <v>3525</v>
      </c>
      <c r="AD44" s="156">
        <f t="shared" si="9"/>
        <v>0.95528455284552849</v>
      </c>
      <c r="AE44" s="17">
        <f t="shared" si="10"/>
        <v>1.0532354496643093</v>
      </c>
      <c r="AF44" s="14">
        <v>25</v>
      </c>
      <c r="AG44" s="156">
        <f t="shared" si="11"/>
        <v>6.7750677506775072E-3</v>
      </c>
      <c r="AH44" s="18">
        <f t="shared" si="12"/>
        <v>0.15646807738285237</v>
      </c>
      <c r="AI44" s="14">
        <v>110</v>
      </c>
      <c r="AJ44" s="14">
        <v>0</v>
      </c>
      <c r="AK44" s="12">
        <f t="shared" si="13"/>
        <v>110</v>
      </c>
      <c r="AL44" s="156">
        <f t="shared" si="14"/>
        <v>2.9810298102981029E-2</v>
      </c>
      <c r="AM44" s="18">
        <f t="shared" si="15"/>
        <v>0.73496790194726402</v>
      </c>
      <c r="AN44" s="14">
        <v>25</v>
      </c>
      <c r="AO44" s="19" t="s">
        <v>2</v>
      </c>
      <c r="AP44" s="268" t="s">
        <v>2</v>
      </c>
    </row>
    <row r="45" spans="1:43" x14ac:dyDescent="0.2">
      <c r="H45" s="131"/>
      <c r="J45" s="9"/>
      <c r="M45" s="11"/>
      <c r="N45" s="12"/>
      <c r="O45" s="151"/>
      <c r="Q45" s="132"/>
      <c r="R45" s="11"/>
      <c r="T45" s="154"/>
      <c r="V45" s="11"/>
      <c r="W45" s="12"/>
      <c r="X45" s="156"/>
      <c r="Y45" s="25"/>
      <c r="Z45" s="14"/>
      <c r="AC45" s="12"/>
      <c r="AD45" s="156"/>
      <c r="AE45" s="17"/>
      <c r="AG45" s="156"/>
      <c r="AH45" s="18"/>
      <c r="AI45" s="14"/>
      <c r="AJ45" s="14"/>
      <c r="AK45" s="12"/>
      <c r="AL45" s="156"/>
      <c r="AM45" s="27"/>
      <c r="AP45" s="269"/>
    </row>
    <row r="46" spans="1:43" x14ac:dyDescent="0.2">
      <c r="H46" s="131"/>
      <c r="J46" s="9"/>
      <c r="M46" s="11"/>
      <c r="N46" s="12"/>
      <c r="O46" s="151"/>
      <c r="Q46" s="132"/>
      <c r="R46" s="11"/>
      <c r="T46" s="154"/>
      <c r="V46" s="11"/>
      <c r="W46" s="12"/>
      <c r="X46" s="156"/>
      <c r="Y46" s="25"/>
      <c r="Z46" s="14"/>
      <c r="AC46" s="12"/>
      <c r="AD46" s="156"/>
      <c r="AE46" s="17"/>
      <c r="AG46" s="156"/>
      <c r="AH46" s="18"/>
      <c r="AI46" s="14"/>
      <c r="AJ46" s="14"/>
      <c r="AK46" s="12"/>
      <c r="AL46" s="156"/>
      <c r="AM46" s="27"/>
      <c r="AP46" s="269"/>
    </row>
    <row r="47" spans="1:43" x14ac:dyDescent="0.2">
      <c r="H47" s="131"/>
      <c r="J47" s="9"/>
      <c r="M47" s="11"/>
      <c r="N47" s="12"/>
      <c r="O47" s="151"/>
      <c r="Q47" s="132"/>
      <c r="R47" s="11"/>
      <c r="T47" s="154"/>
      <c r="V47" s="11"/>
      <c r="W47" s="12"/>
      <c r="X47" s="156"/>
      <c r="Y47" s="25"/>
      <c r="Z47" s="14"/>
      <c r="AC47" s="12"/>
      <c r="AD47" s="156"/>
      <c r="AE47" s="17"/>
      <c r="AG47" s="156"/>
      <c r="AH47" s="18"/>
      <c r="AI47" s="14"/>
      <c r="AJ47" s="14"/>
      <c r="AK47" s="12"/>
      <c r="AL47" s="156"/>
      <c r="AM47" s="27"/>
      <c r="AP47" s="269"/>
    </row>
    <row r="48" spans="1:43" x14ac:dyDescent="0.2">
      <c r="H48" s="131"/>
      <c r="J48" s="9"/>
      <c r="M48" s="11"/>
      <c r="N48" s="12"/>
      <c r="O48" s="151"/>
      <c r="Q48" s="132"/>
      <c r="R48" s="11"/>
      <c r="T48" s="154"/>
      <c r="V48" s="11"/>
      <c r="W48" s="12"/>
      <c r="X48" s="156"/>
      <c r="Y48" s="25"/>
      <c r="Z48" s="14"/>
      <c r="AC48" s="12"/>
      <c r="AD48" s="156"/>
      <c r="AE48" s="17"/>
      <c r="AG48" s="156"/>
      <c r="AH48" s="18"/>
      <c r="AI48" s="14"/>
      <c r="AJ48" s="14"/>
      <c r="AK48" s="12"/>
      <c r="AL48" s="156"/>
      <c r="AM48" s="27"/>
      <c r="AP48" s="270"/>
    </row>
    <row r="49" spans="4:42" x14ac:dyDescent="0.2">
      <c r="H49" s="131"/>
      <c r="J49" s="9"/>
      <c r="M49" s="11"/>
      <c r="N49" s="12"/>
      <c r="O49" s="151"/>
      <c r="Q49" s="132"/>
      <c r="R49" s="11"/>
      <c r="T49" s="154"/>
      <c r="V49" s="11"/>
      <c r="W49" s="12"/>
      <c r="X49" s="156"/>
      <c r="Y49" s="25"/>
      <c r="Z49" s="14"/>
      <c r="AC49" s="12"/>
      <c r="AD49" s="156"/>
      <c r="AE49" s="17"/>
      <c r="AG49" s="156"/>
      <c r="AH49" s="18"/>
      <c r="AI49" s="14"/>
      <c r="AJ49" s="14"/>
      <c r="AK49" s="12"/>
      <c r="AL49" s="156"/>
      <c r="AM49" s="27"/>
      <c r="AP49" s="269"/>
    </row>
    <row r="50" spans="4:42" x14ac:dyDescent="0.2">
      <c r="H50" s="131"/>
      <c r="J50" s="9"/>
      <c r="M50" s="11"/>
      <c r="N50" s="12"/>
      <c r="O50" s="151"/>
      <c r="Q50" s="132"/>
      <c r="R50" s="11"/>
      <c r="T50" s="154"/>
      <c r="V50" s="11"/>
      <c r="W50" s="12"/>
      <c r="X50" s="156"/>
      <c r="Y50" s="25"/>
      <c r="Z50" s="14"/>
      <c r="AC50" s="12"/>
      <c r="AD50" s="156"/>
      <c r="AE50" s="17"/>
      <c r="AG50" s="156"/>
      <c r="AH50" s="18"/>
      <c r="AI50" s="14"/>
      <c r="AJ50" s="14"/>
      <c r="AK50" s="12"/>
      <c r="AL50" s="156"/>
      <c r="AM50" s="27"/>
      <c r="AP50" s="269"/>
    </row>
    <row r="51" spans="4:42" x14ac:dyDescent="0.2">
      <c r="H51" s="131"/>
      <c r="J51" s="9"/>
      <c r="M51" s="11"/>
      <c r="N51" s="12"/>
      <c r="O51" s="151"/>
      <c r="Q51" s="132"/>
      <c r="R51" s="11"/>
      <c r="T51" s="154"/>
      <c r="V51" s="11"/>
      <c r="W51" s="12"/>
      <c r="X51" s="156"/>
      <c r="Y51" s="25"/>
      <c r="Z51" s="14"/>
      <c r="AC51" s="12"/>
      <c r="AD51" s="156"/>
      <c r="AE51" s="17"/>
      <c r="AG51" s="156"/>
      <c r="AH51" s="18"/>
      <c r="AI51" s="14"/>
      <c r="AJ51" s="14"/>
      <c r="AK51" s="12"/>
      <c r="AL51" s="156"/>
      <c r="AM51" s="27"/>
      <c r="AP51" s="269"/>
    </row>
    <row r="52" spans="4:42" x14ac:dyDescent="0.2">
      <c r="H52" s="131"/>
      <c r="J52" s="9"/>
      <c r="M52" s="11"/>
      <c r="N52" s="12"/>
      <c r="O52" s="151"/>
      <c r="Q52" s="132"/>
      <c r="R52" s="11"/>
      <c r="T52" s="154"/>
      <c r="V52" s="11"/>
      <c r="W52" s="12"/>
      <c r="X52" s="156"/>
      <c r="Y52" s="25"/>
      <c r="Z52" s="14"/>
      <c r="AC52" s="12"/>
      <c r="AD52" s="156"/>
      <c r="AE52" s="17"/>
      <c r="AG52" s="156"/>
      <c r="AH52" s="18"/>
      <c r="AI52" s="14"/>
      <c r="AJ52" s="14"/>
      <c r="AK52" s="12"/>
      <c r="AL52" s="156"/>
      <c r="AM52" s="27"/>
      <c r="AP52" s="269"/>
    </row>
    <row r="53" spans="4:42" x14ac:dyDescent="0.2">
      <c r="H53" s="131"/>
      <c r="J53" s="9"/>
      <c r="M53" s="11"/>
      <c r="N53" s="12"/>
      <c r="O53" s="151"/>
      <c r="Q53" s="132"/>
      <c r="R53" s="11"/>
      <c r="T53" s="154"/>
      <c r="V53" s="11"/>
      <c r="W53" s="12"/>
      <c r="X53" s="156"/>
      <c r="Y53" s="25"/>
      <c r="Z53" s="14"/>
      <c r="AC53" s="12"/>
      <c r="AD53" s="156"/>
      <c r="AE53" s="17"/>
      <c r="AG53" s="156"/>
      <c r="AH53" s="18"/>
      <c r="AI53" s="14"/>
      <c r="AJ53" s="14"/>
      <c r="AK53" s="12"/>
      <c r="AL53" s="156"/>
      <c r="AM53" s="27"/>
      <c r="AP53" s="269"/>
    </row>
    <row r="54" spans="4:42" x14ac:dyDescent="0.2">
      <c r="H54" s="131"/>
      <c r="J54" s="9"/>
      <c r="M54" s="11"/>
      <c r="N54" s="12"/>
      <c r="O54" s="151"/>
      <c r="Q54" s="132"/>
      <c r="R54" s="11"/>
      <c r="T54" s="154"/>
      <c r="V54" s="11"/>
      <c r="W54" s="12"/>
      <c r="X54" s="156"/>
      <c r="Y54" s="25"/>
      <c r="Z54" s="14"/>
      <c r="AC54" s="12"/>
      <c r="AD54" s="156"/>
      <c r="AE54" s="17"/>
      <c r="AG54" s="156"/>
      <c r="AH54" s="18"/>
      <c r="AI54" s="14"/>
      <c r="AJ54" s="14"/>
      <c r="AK54" s="12"/>
      <c r="AL54" s="156"/>
      <c r="AM54" s="27"/>
      <c r="AP54" s="269"/>
    </row>
    <row r="55" spans="4:42" x14ac:dyDescent="0.2">
      <c r="H55" s="131"/>
      <c r="J55" s="9"/>
      <c r="M55" s="11"/>
      <c r="N55" s="12"/>
      <c r="O55" s="151"/>
      <c r="Q55" s="132"/>
      <c r="R55" s="11"/>
      <c r="T55" s="154"/>
      <c r="V55" s="11"/>
      <c r="W55" s="12"/>
      <c r="X55" s="156"/>
      <c r="Y55" s="25"/>
      <c r="Z55" s="14"/>
      <c r="AC55" s="12"/>
      <c r="AD55" s="156"/>
      <c r="AE55" s="17"/>
      <c r="AG55" s="156"/>
      <c r="AH55" s="18"/>
      <c r="AI55" s="14"/>
      <c r="AJ55" s="14"/>
      <c r="AK55" s="12"/>
      <c r="AL55" s="156"/>
      <c r="AM55" s="27"/>
    </row>
    <row r="56" spans="4:42" x14ac:dyDescent="0.2">
      <c r="D56" s="129"/>
      <c r="H56" s="131"/>
      <c r="J56" s="9"/>
      <c r="M56" s="11"/>
      <c r="N56" s="12"/>
      <c r="O56" s="151"/>
      <c r="Q56" s="132"/>
      <c r="R56" s="11"/>
      <c r="T56" s="154"/>
      <c r="V56" s="11"/>
      <c r="W56" s="12"/>
      <c r="X56" s="156"/>
      <c r="Y56" s="25"/>
      <c r="Z56" s="14"/>
      <c r="AC56" s="12"/>
      <c r="AD56" s="156"/>
      <c r="AE56" s="17"/>
      <c r="AG56" s="156"/>
      <c r="AH56" s="18"/>
      <c r="AI56" s="14"/>
      <c r="AJ56" s="14"/>
      <c r="AK56" s="12"/>
      <c r="AL56" s="156"/>
      <c r="AM56" s="27"/>
    </row>
    <row r="57" spans="4:42" x14ac:dyDescent="0.2">
      <c r="D57" s="129"/>
      <c r="H57" s="131"/>
      <c r="J57" s="9"/>
      <c r="M57" s="11"/>
      <c r="N57" s="12"/>
      <c r="O57" s="151"/>
      <c r="Q57" s="132"/>
      <c r="R57" s="11"/>
      <c r="T57" s="154"/>
      <c r="V57" s="11"/>
      <c r="W57" s="12"/>
      <c r="X57" s="156"/>
      <c r="Y57" s="25"/>
      <c r="Z57" s="14"/>
      <c r="AC57" s="12"/>
      <c r="AD57" s="156"/>
      <c r="AE57" s="17"/>
      <c r="AG57" s="156"/>
      <c r="AH57" s="18"/>
      <c r="AI57" s="14"/>
      <c r="AJ57" s="14"/>
      <c r="AK57" s="12"/>
      <c r="AL57" s="156"/>
      <c r="AM57" s="27"/>
    </row>
    <row r="58" spans="4:42" x14ac:dyDescent="0.2">
      <c r="H58" s="131"/>
      <c r="J58" s="9"/>
      <c r="M58" s="11"/>
      <c r="N58" s="12"/>
      <c r="O58" s="151"/>
      <c r="Q58" s="132"/>
      <c r="R58" s="11"/>
      <c r="T58" s="154"/>
      <c r="V58" s="11"/>
      <c r="W58" s="12"/>
      <c r="X58" s="156"/>
      <c r="Y58" s="25"/>
      <c r="Z58" s="14"/>
      <c r="AC58" s="12"/>
      <c r="AD58" s="156"/>
      <c r="AE58" s="17"/>
      <c r="AG58" s="156"/>
      <c r="AH58" s="18"/>
      <c r="AI58" s="14"/>
      <c r="AJ58" s="14"/>
      <c r="AK58" s="12"/>
      <c r="AL58" s="156"/>
      <c r="AM58" s="27"/>
    </row>
    <row r="59" spans="4:42" x14ac:dyDescent="0.2">
      <c r="H59" s="131"/>
      <c r="J59" s="9"/>
      <c r="M59" s="11"/>
      <c r="N59" s="12"/>
      <c r="O59" s="151"/>
      <c r="Q59" s="132"/>
      <c r="R59" s="11"/>
      <c r="T59" s="154"/>
      <c r="V59" s="11"/>
      <c r="W59" s="12"/>
      <c r="X59" s="156"/>
      <c r="Y59" s="25"/>
      <c r="Z59" s="14"/>
      <c r="AC59" s="12"/>
      <c r="AD59" s="156"/>
      <c r="AE59" s="17"/>
      <c r="AG59" s="156"/>
      <c r="AH59" s="18"/>
      <c r="AI59" s="14"/>
      <c r="AJ59" s="14"/>
      <c r="AK59" s="12"/>
      <c r="AL59" s="156"/>
      <c r="AM59" s="27"/>
    </row>
    <row r="60" spans="4:42" x14ac:dyDescent="0.2">
      <c r="D60" s="129"/>
      <c r="H60" s="131"/>
      <c r="J60" s="9"/>
      <c r="M60" s="11"/>
      <c r="N60" s="12"/>
      <c r="O60" s="151"/>
      <c r="Q60" s="132"/>
      <c r="R60" s="11"/>
      <c r="T60" s="154"/>
      <c r="V60" s="11"/>
      <c r="W60" s="12"/>
      <c r="X60" s="156"/>
      <c r="Y60" s="25"/>
      <c r="Z60" s="14"/>
      <c r="AC60" s="12"/>
      <c r="AD60" s="156"/>
      <c r="AE60" s="17"/>
      <c r="AG60" s="156"/>
      <c r="AH60" s="18"/>
      <c r="AI60" s="14"/>
      <c r="AJ60" s="14"/>
      <c r="AK60" s="12"/>
      <c r="AL60" s="156"/>
      <c r="AM60" s="27"/>
    </row>
    <row r="61" spans="4:42" x14ac:dyDescent="0.2">
      <c r="D61" s="129"/>
      <c r="H61" s="131"/>
      <c r="J61" s="9"/>
      <c r="M61" s="11"/>
      <c r="N61" s="12"/>
      <c r="O61" s="151"/>
      <c r="Q61" s="132"/>
      <c r="R61" s="11"/>
      <c r="T61" s="154"/>
      <c r="V61" s="11"/>
      <c r="W61" s="12"/>
      <c r="X61" s="156"/>
      <c r="Y61" s="25"/>
      <c r="Z61" s="14"/>
      <c r="AC61" s="12"/>
      <c r="AD61" s="156"/>
      <c r="AE61" s="17"/>
      <c r="AG61" s="156"/>
      <c r="AH61" s="18"/>
      <c r="AI61" s="14"/>
      <c r="AJ61" s="14"/>
      <c r="AK61" s="12"/>
      <c r="AL61" s="156"/>
      <c r="AM61" s="27"/>
    </row>
    <row r="62" spans="4:42" x14ac:dyDescent="0.2">
      <c r="H62" s="131"/>
      <c r="J62" s="9"/>
      <c r="M62" s="11"/>
      <c r="N62" s="12"/>
      <c r="O62" s="151"/>
      <c r="Q62" s="132"/>
      <c r="R62" s="11"/>
      <c r="T62" s="154"/>
      <c r="V62" s="11"/>
      <c r="W62" s="12"/>
      <c r="X62" s="156"/>
      <c r="Y62" s="25"/>
      <c r="Z62" s="14"/>
      <c r="AC62" s="12"/>
      <c r="AD62" s="156"/>
      <c r="AE62" s="17"/>
      <c r="AG62" s="156"/>
      <c r="AH62" s="18"/>
      <c r="AI62" s="14"/>
      <c r="AJ62" s="14"/>
      <c r="AK62" s="12"/>
      <c r="AL62" s="156"/>
      <c r="AM62" s="27"/>
    </row>
    <row r="63" spans="4:42" x14ac:dyDescent="0.2">
      <c r="H63" s="131"/>
      <c r="J63" s="9"/>
      <c r="M63" s="11"/>
      <c r="N63" s="12"/>
      <c r="O63" s="151"/>
      <c r="Q63" s="132"/>
      <c r="R63" s="11"/>
      <c r="T63" s="154"/>
      <c r="V63" s="11"/>
      <c r="W63" s="12"/>
      <c r="X63" s="156"/>
      <c r="Y63" s="25"/>
      <c r="Z63" s="14"/>
      <c r="AC63" s="12"/>
      <c r="AD63" s="156"/>
      <c r="AE63" s="17"/>
      <c r="AG63" s="156"/>
      <c r="AH63" s="18"/>
      <c r="AI63" s="14"/>
      <c r="AJ63" s="14"/>
      <c r="AK63" s="12"/>
      <c r="AL63" s="156"/>
      <c r="AM63" s="27"/>
    </row>
    <row r="64" spans="4:42" x14ac:dyDescent="0.2">
      <c r="H64" s="131"/>
      <c r="J64" s="9"/>
      <c r="M64" s="11"/>
      <c r="N64" s="12"/>
      <c r="O64" s="151"/>
      <c r="Q64" s="132"/>
      <c r="R64" s="11"/>
      <c r="T64" s="154"/>
      <c r="V64" s="11"/>
      <c r="W64" s="12"/>
      <c r="X64" s="156"/>
      <c r="Y64" s="25"/>
      <c r="Z64" s="14"/>
      <c r="AC64" s="12"/>
      <c r="AD64" s="156"/>
      <c r="AE64" s="17"/>
      <c r="AG64" s="156"/>
      <c r="AH64" s="18"/>
      <c r="AI64" s="14"/>
      <c r="AJ64" s="14"/>
      <c r="AK64" s="12"/>
      <c r="AL64" s="156"/>
      <c r="AM64" s="27"/>
    </row>
    <row r="65" spans="4:39" x14ac:dyDescent="0.2">
      <c r="H65" s="131"/>
      <c r="J65" s="9"/>
      <c r="M65" s="11"/>
      <c r="N65" s="12"/>
      <c r="O65" s="151"/>
      <c r="Q65" s="132"/>
      <c r="R65" s="11"/>
      <c r="T65" s="154"/>
      <c r="V65" s="11"/>
      <c r="W65" s="12"/>
      <c r="X65" s="156"/>
      <c r="Y65" s="25"/>
      <c r="Z65" s="14"/>
      <c r="AC65" s="12"/>
      <c r="AD65" s="156"/>
      <c r="AE65" s="17"/>
      <c r="AG65" s="156"/>
      <c r="AH65" s="18"/>
      <c r="AI65" s="14"/>
      <c r="AJ65" s="14"/>
      <c r="AK65" s="12"/>
      <c r="AL65" s="156"/>
      <c r="AM65" s="27"/>
    </row>
    <row r="66" spans="4:39" x14ac:dyDescent="0.2">
      <c r="H66" s="131"/>
      <c r="J66" s="9"/>
      <c r="M66" s="11"/>
      <c r="N66" s="12"/>
      <c r="O66" s="151"/>
      <c r="Q66" s="132"/>
      <c r="R66" s="11"/>
      <c r="T66" s="154"/>
      <c r="V66" s="11"/>
      <c r="W66" s="12"/>
      <c r="X66" s="156"/>
      <c r="Y66" s="25"/>
      <c r="Z66" s="14"/>
      <c r="AC66" s="12"/>
      <c r="AD66" s="156"/>
      <c r="AE66" s="17"/>
      <c r="AG66" s="156"/>
      <c r="AH66" s="18"/>
      <c r="AI66" s="14"/>
      <c r="AJ66" s="14"/>
      <c r="AK66" s="12"/>
      <c r="AL66" s="156"/>
      <c r="AM66" s="27"/>
    </row>
    <row r="67" spans="4:39" x14ac:dyDescent="0.2">
      <c r="D67" s="129"/>
      <c r="H67" s="131"/>
      <c r="J67" s="9"/>
      <c r="M67" s="11"/>
      <c r="N67" s="12"/>
      <c r="O67" s="151"/>
      <c r="Q67" s="132"/>
      <c r="R67" s="11"/>
      <c r="T67" s="154"/>
      <c r="V67" s="11"/>
      <c r="W67" s="12"/>
      <c r="X67" s="156"/>
      <c r="Y67" s="25"/>
      <c r="Z67" s="14"/>
      <c r="AC67" s="12"/>
      <c r="AD67" s="156"/>
      <c r="AE67" s="17"/>
      <c r="AG67" s="156"/>
      <c r="AH67" s="18"/>
      <c r="AI67" s="14"/>
      <c r="AJ67" s="14"/>
      <c r="AK67" s="12"/>
      <c r="AL67" s="156"/>
      <c r="AM67" s="27"/>
    </row>
    <row r="68" spans="4:39" x14ac:dyDescent="0.2">
      <c r="D68" s="129"/>
      <c r="H68" s="131"/>
      <c r="J68" s="9"/>
      <c r="M68" s="11"/>
      <c r="N68" s="12"/>
      <c r="O68" s="151"/>
      <c r="Q68" s="132"/>
      <c r="R68" s="11"/>
      <c r="T68" s="154"/>
      <c r="V68" s="11"/>
      <c r="W68" s="12"/>
      <c r="X68" s="156"/>
      <c r="Y68" s="25"/>
      <c r="Z68" s="14"/>
      <c r="AC68" s="12"/>
      <c r="AD68" s="156"/>
      <c r="AE68" s="17"/>
      <c r="AG68" s="156"/>
      <c r="AH68" s="18"/>
      <c r="AI68" s="14"/>
      <c r="AJ68" s="14"/>
      <c r="AK68" s="12"/>
      <c r="AL68" s="156"/>
      <c r="AM68" s="27"/>
    </row>
    <row r="69" spans="4:39" x14ac:dyDescent="0.2">
      <c r="D69" s="129"/>
      <c r="H69" s="131"/>
      <c r="J69" s="9"/>
      <c r="M69" s="11"/>
      <c r="N69" s="12"/>
      <c r="O69" s="151"/>
      <c r="Q69" s="132"/>
      <c r="R69" s="11"/>
      <c r="T69" s="154"/>
      <c r="V69" s="11"/>
      <c r="W69" s="12"/>
      <c r="X69" s="156"/>
      <c r="Y69" s="25"/>
      <c r="Z69" s="14"/>
      <c r="AC69" s="12"/>
      <c r="AD69" s="156"/>
      <c r="AE69" s="17"/>
      <c r="AG69" s="156"/>
      <c r="AH69" s="18"/>
      <c r="AI69" s="14"/>
      <c r="AJ69" s="14"/>
      <c r="AK69" s="12"/>
      <c r="AL69" s="156"/>
      <c r="AM69" s="27"/>
    </row>
    <row r="70" spans="4:39" x14ac:dyDescent="0.2">
      <c r="D70" s="129"/>
      <c r="H70" s="131"/>
      <c r="J70" s="9"/>
      <c r="M70" s="11"/>
      <c r="N70" s="12"/>
      <c r="O70" s="151"/>
      <c r="Q70" s="132"/>
      <c r="R70" s="11"/>
      <c r="T70" s="154"/>
      <c r="V70" s="11"/>
      <c r="W70" s="12"/>
      <c r="X70" s="156"/>
      <c r="Y70" s="25"/>
      <c r="Z70" s="14"/>
      <c r="AC70" s="12"/>
      <c r="AD70" s="156"/>
      <c r="AE70" s="17"/>
      <c r="AG70" s="156"/>
      <c r="AH70" s="18"/>
      <c r="AI70" s="14"/>
      <c r="AJ70" s="14"/>
      <c r="AK70" s="12"/>
      <c r="AL70" s="156"/>
      <c r="AM70" s="27"/>
    </row>
    <row r="71" spans="4:39" x14ac:dyDescent="0.2">
      <c r="H71" s="131"/>
      <c r="J71" s="9"/>
      <c r="M71" s="11"/>
      <c r="N71" s="12"/>
      <c r="O71" s="151"/>
      <c r="Q71" s="132"/>
      <c r="R71" s="11"/>
      <c r="T71" s="154"/>
      <c r="V71" s="11"/>
      <c r="W71" s="12"/>
      <c r="X71" s="156"/>
      <c r="Y71" s="25"/>
      <c r="Z71" s="14"/>
      <c r="AC71" s="12"/>
      <c r="AD71" s="156"/>
      <c r="AE71" s="17"/>
      <c r="AG71" s="156"/>
      <c r="AH71" s="18"/>
      <c r="AI71" s="14"/>
      <c r="AJ71" s="14"/>
      <c r="AK71" s="12"/>
      <c r="AL71" s="156"/>
      <c r="AM71" s="27"/>
    </row>
    <row r="72" spans="4:39" x14ac:dyDescent="0.2">
      <c r="H72" s="131"/>
      <c r="J72" s="9"/>
      <c r="M72" s="11"/>
      <c r="N72" s="12"/>
      <c r="O72" s="151"/>
      <c r="Q72" s="132"/>
      <c r="R72" s="11"/>
      <c r="T72" s="154"/>
      <c r="V72" s="11"/>
      <c r="W72" s="12"/>
      <c r="X72" s="156"/>
      <c r="Y72" s="25"/>
      <c r="Z72" s="14"/>
      <c r="AC72" s="12"/>
      <c r="AD72" s="156"/>
      <c r="AE72" s="17"/>
      <c r="AG72" s="156"/>
      <c r="AH72" s="18"/>
      <c r="AI72" s="14"/>
      <c r="AJ72" s="14"/>
      <c r="AK72" s="12"/>
      <c r="AL72" s="156"/>
      <c r="AM72" s="27"/>
    </row>
    <row r="73" spans="4:39" x14ac:dyDescent="0.2">
      <c r="H73" s="131"/>
      <c r="J73" s="9"/>
      <c r="M73" s="11"/>
      <c r="N73" s="12"/>
      <c r="O73" s="151"/>
      <c r="Q73" s="132"/>
      <c r="R73" s="11"/>
      <c r="T73" s="154"/>
      <c r="V73" s="11"/>
      <c r="W73" s="12"/>
      <c r="X73" s="156"/>
      <c r="Y73" s="25"/>
      <c r="Z73" s="14"/>
      <c r="AC73" s="12"/>
      <c r="AD73" s="156"/>
      <c r="AE73" s="17"/>
      <c r="AG73" s="156"/>
      <c r="AH73" s="18"/>
      <c r="AI73" s="14"/>
      <c r="AJ73" s="14"/>
      <c r="AK73" s="12"/>
      <c r="AL73" s="156"/>
      <c r="AM73" s="27"/>
    </row>
    <row r="74" spans="4:39" x14ac:dyDescent="0.2">
      <c r="H74" s="131"/>
      <c r="J74" s="9"/>
      <c r="M74" s="11"/>
      <c r="N74" s="12"/>
      <c r="O74" s="151"/>
      <c r="Q74" s="132"/>
      <c r="R74" s="11"/>
      <c r="T74" s="154"/>
      <c r="V74" s="11"/>
      <c r="W74" s="12"/>
      <c r="X74" s="156"/>
      <c r="Y74" s="25"/>
      <c r="Z74" s="14"/>
      <c r="AC74" s="12"/>
      <c r="AD74" s="156"/>
      <c r="AE74" s="17"/>
      <c r="AG74" s="156"/>
      <c r="AH74" s="18"/>
      <c r="AI74" s="14"/>
      <c r="AJ74" s="14"/>
      <c r="AK74" s="12"/>
      <c r="AL74" s="156"/>
      <c r="AM74" s="27"/>
    </row>
    <row r="75" spans="4:39" x14ac:dyDescent="0.2">
      <c r="H75" s="131"/>
      <c r="J75" s="9"/>
      <c r="M75" s="11"/>
      <c r="N75" s="12"/>
      <c r="O75" s="151"/>
      <c r="Q75" s="132"/>
      <c r="R75" s="11"/>
      <c r="T75" s="154"/>
      <c r="V75" s="11"/>
      <c r="W75" s="12"/>
      <c r="X75" s="156"/>
      <c r="Y75" s="25"/>
      <c r="Z75" s="14"/>
      <c r="AC75" s="12"/>
      <c r="AD75" s="156"/>
      <c r="AE75" s="17"/>
      <c r="AG75" s="156"/>
      <c r="AH75" s="18"/>
      <c r="AI75" s="14"/>
      <c r="AJ75" s="14"/>
      <c r="AK75" s="12"/>
      <c r="AL75" s="156"/>
      <c r="AM75" s="27"/>
    </row>
    <row r="76" spans="4:39" x14ac:dyDescent="0.2">
      <c r="H76" s="131"/>
      <c r="J76" s="9"/>
      <c r="M76" s="11"/>
      <c r="N76" s="12"/>
      <c r="O76" s="151"/>
      <c r="Q76" s="132"/>
      <c r="R76" s="11"/>
      <c r="T76" s="154"/>
      <c r="V76" s="11"/>
      <c r="W76" s="12"/>
      <c r="X76" s="156"/>
      <c r="Y76" s="25"/>
      <c r="Z76" s="14"/>
      <c r="AC76" s="12"/>
      <c r="AD76" s="156"/>
      <c r="AE76" s="17"/>
      <c r="AG76" s="156"/>
      <c r="AH76" s="18"/>
      <c r="AI76" s="14"/>
      <c r="AJ76" s="14"/>
      <c r="AK76" s="12"/>
      <c r="AL76" s="156"/>
      <c r="AM76" s="27"/>
    </row>
    <row r="77" spans="4:39" x14ac:dyDescent="0.2">
      <c r="H77" s="131"/>
      <c r="J77" s="9"/>
      <c r="M77" s="11"/>
      <c r="N77" s="12"/>
      <c r="O77" s="151"/>
      <c r="Q77" s="132"/>
      <c r="R77" s="11"/>
      <c r="T77" s="154"/>
      <c r="V77" s="11"/>
      <c r="W77" s="12"/>
      <c r="X77" s="156"/>
      <c r="Y77" s="25"/>
      <c r="Z77" s="14"/>
      <c r="AC77" s="12"/>
      <c r="AD77" s="156"/>
      <c r="AE77" s="17"/>
      <c r="AG77" s="156"/>
      <c r="AH77" s="18"/>
      <c r="AI77" s="14"/>
      <c r="AJ77" s="14"/>
      <c r="AK77" s="12"/>
      <c r="AL77" s="156"/>
      <c r="AM77" s="27"/>
    </row>
    <row r="78" spans="4:39" x14ac:dyDescent="0.2">
      <c r="H78" s="131"/>
      <c r="J78" s="9"/>
      <c r="M78" s="11"/>
      <c r="N78" s="12"/>
      <c r="O78" s="151"/>
      <c r="Q78" s="132"/>
      <c r="R78" s="11"/>
      <c r="T78" s="154"/>
      <c r="V78" s="11"/>
      <c r="W78" s="12"/>
      <c r="X78" s="156"/>
      <c r="Y78" s="25"/>
      <c r="Z78" s="14"/>
      <c r="AC78" s="12"/>
      <c r="AD78" s="156"/>
      <c r="AE78" s="17"/>
      <c r="AG78" s="156"/>
      <c r="AH78" s="18"/>
      <c r="AI78" s="14"/>
      <c r="AJ78" s="14"/>
      <c r="AK78" s="12"/>
      <c r="AL78" s="156"/>
      <c r="AM78" s="27"/>
    </row>
    <row r="79" spans="4:39" x14ac:dyDescent="0.2">
      <c r="D79" s="129"/>
      <c r="H79" s="131"/>
      <c r="J79" s="9"/>
      <c r="M79" s="11"/>
      <c r="N79" s="12"/>
      <c r="O79" s="151"/>
      <c r="Q79" s="132"/>
      <c r="R79" s="11"/>
      <c r="T79" s="154"/>
      <c r="V79" s="11"/>
      <c r="W79" s="12"/>
      <c r="X79" s="156"/>
      <c r="Y79" s="25"/>
      <c r="Z79" s="14"/>
      <c r="AC79" s="12"/>
      <c r="AD79" s="156"/>
      <c r="AE79" s="17"/>
      <c r="AG79" s="156"/>
      <c r="AH79" s="18"/>
      <c r="AI79" s="14"/>
      <c r="AJ79" s="14"/>
      <c r="AK79" s="12"/>
      <c r="AL79" s="156"/>
      <c r="AM79" s="27"/>
    </row>
    <row r="80" spans="4:39" x14ac:dyDescent="0.2">
      <c r="D80" s="129"/>
      <c r="H80" s="131"/>
      <c r="J80" s="9"/>
      <c r="M80" s="11"/>
      <c r="N80" s="12"/>
      <c r="O80" s="151"/>
      <c r="Q80" s="132"/>
      <c r="R80" s="11"/>
      <c r="T80" s="154"/>
      <c r="V80" s="11"/>
      <c r="W80" s="12"/>
      <c r="X80" s="156"/>
      <c r="Y80" s="25"/>
      <c r="Z80" s="14"/>
      <c r="AC80" s="12"/>
      <c r="AD80" s="156"/>
      <c r="AE80" s="17"/>
      <c r="AG80" s="156"/>
      <c r="AH80" s="18"/>
      <c r="AI80" s="14"/>
      <c r="AJ80" s="14"/>
      <c r="AK80" s="12"/>
      <c r="AL80" s="156"/>
      <c r="AM80" s="27"/>
    </row>
    <row r="81" spans="1:44" x14ac:dyDescent="0.2">
      <c r="D81" s="129"/>
      <c r="H81" s="131"/>
      <c r="J81" s="9"/>
      <c r="M81" s="11"/>
      <c r="N81" s="12"/>
      <c r="O81" s="151"/>
      <c r="Q81" s="132"/>
      <c r="R81" s="11"/>
      <c r="T81" s="154"/>
      <c r="V81" s="11"/>
      <c r="W81" s="12"/>
      <c r="X81" s="156"/>
      <c r="Y81" s="25"/>
      <c r="Z81" s="14"/>
      <c r="AC81" s="12"/>
      <c r="AD81" s="156"/>
      <c r="AE81" s="17"/>
      <c r="AG81" s="156"/>
      <c r="AH81" s="18"/>
      <c r="AI81" s="14"/>
      <c r="AJ81" s="14"/>
      <c r="AK81" s="12"/>
      <c r="AL81" s="156"/>
      <c r="AM81" s="27"/>
    </row>
    <row r="82" spans="1:44" x14ac:dyDescent="0.2">
      <c r="H82" s="131"/>
      <c r="J82" s="9"/>
      <c r="M82" s="11"/>
      <c r="N82" s="12"/>
      <c r="O82" s="151"/>
      <c r="Q82" s="132"/>
      <c r="R82" s="11"/>
      <c r="T82" s="154"/>
      <c r="V82" s="11"/>
      <c r="W82" s="12"/>
      <c r="X82" s="156"/>
      <c r="Y82" s="25"/>
      <c r="Z82" s="14"/>
      <c r="AC82" s="12"/>
      <c r="AD82" s="156"/>
      <c r="AE82" s="17"/>
      <c r="AG82" s="156"/>
      <c r="AH82" s="18"/>
      <c r="AI82" s="14"/>
      <c r="AJ82" s="14"/>
      <c r="AK82" s="12"/>
      <c r="AL82" s="156"/>
      <c r="AM82" s="27"/>
    </row>
    <row r="83" spans="1:44" x14ac:dyDescent="0.2">
      <c r="H83" s="131"/>
      <c r="J83" s="9"/>
      <c r="M83" s="11"/>
      <c r="N83" s="12"/>
      <c r="O83" s="151"/>
      <c r="Q83" s="132"/>
      <c r="R83" s="11"/>
      <c r="T83" s="154"/>
      <c r="V83" s="11"/>
      <c r="W83" s="12"/>
      <c r="X83" s="156"/>
      <c r="Y83" s="25"/>
      <c r="Z83" s="14"/>
      <c r="AC83" s="12"/>
      <c r="AD83" s="156"/>
      <c r="AE83" s="17"/>
      <c r="AG83" s="156"/>
      <c r="AH83" s="18"/>
      <c r="AI83" s="14"/>
      <c r="AJ83" s="14"/>
      <c r="AK83" s="12"/>
      <c r="AL83" s="156"/>
      <c r="AM83" s="27"/>
    </row>
    <row r="84" spans="1:44" x14ac:dyDescent="0.2">
      <c r="H84" s="131"/>
      <c r="J84" s="9"/>
      <c r="M84" s="11"/>
      <c r="N84" s="12"/>
      <c r="O84" s="151"/>
      <c r="Q84" s="132"/>
      <c r="R84" s="11"/>
      <c r="T84" s="154"/>
      <c r="V84" s="11"/>
      <c r="W84" s="12"/>
      <c r="X84" s="156"/>
      <c r="Y84" s="25"/>
      <c r="Z84" s="14"/>
      <c r="AC84" s="12"/>
      <c r="AD84" s="156"/>
      <c r="AE84" s="17"/>
      <c r="AG84" s="156"/>
      <c r="AH84" s="18"/>
      <c r="AI84" s="14"/>
      <c r="AJ84" s="14"/>
      <c r="AK84" s="12"/>
      <c r="AL84" s="156"/>
      <c r="AM84" s="27"/>
    </row>
    <row r="85" spans="1:44" x14ac:dyDescent="0.2">
      <c r="H85" s="131"/>
      <c r="J85" s="9"/>
      <c r="M85" s="11"/>
      <c r="N85" s="12"/>
      <c r="O85" s="151"/>
      <c r="Q85" s="132"/>
      <c r="R85" s="11"/>
      <c r="T85" s="154"/>
      <c r="V85" s="11"/>
      <c r="W85" s="12"/>
      <c r="X85" s="156"/>
      <c r="Y85" s="25"/>
      <c r="Z85" s="14"/>
      <c r="AC85" s="12"/>
      <c r="AD85" s="156"/>
      <c r="AE85" s="17"/>
      <c r="AG85" s="156"/>
      <c r="AH85" s="18"/>
      <c r="AI85" s="14"/>
      <c r="AJ85" s="14"/>
      <c r="AK85" s="12"/>
      <c r="AL85" s="156"/>
      <c r="AM85" s="27"/>
    </row>
    <row r="86" spans="1:44" x14ac:dyDescent="0.2">
      <c r="H86" s="131"/>
      <c r="J86" s="9"/>
      <c r="M86" s="11"/>
      <c r="N86" s="12"/>
      <c r="O86" s="151"/>
      <c r="Q86" s="132"/>
      <c r="R86" s="11"/>
      <c r="T86" s="154"/>
      <c r="V86" s="11"/>
      <c r="W86" s="12"/>
      <c r="X86" s="156"/>
      <c r="Y86" s="25"/>
      <c r="Z86" s="14"/>
      <c r="AC86" s="12"/>
      <c r="AD86" s="156"/>
      <c r="AE86" s="17"/>
      <c r="AG86" s="156"/>
      <c r="AH86" s="18"/>
      <c r="AI86" s="14"/>
      <c r="AJ86" s="14"/>
      <c r="AK86" s="12"/>
      <c r="AL86" s="156"/>
      <c r="AM86" s="27"/>
    </row>
    <row r="87" spans="1:44" x14ac:dyDescent="0.2">
      <c r="H87" s="131"/>
      <c r="J87" s="9"/>
      <c r="M87" s="11"/>
      <c r="N87" s="12"/>
      <c r="O87" s="151"/>
      <c r="Q87" s="132"/>
      <c r="R87" s="11"/>
      <c r="T87" s="154"/>
      <c r="V87" s="11"/>
      <c r="W87" s="12"/>
      <c r="X87" s="156"/>
      <c r="Y87" s="25"/>
      <c r="Z87" s="14"/>
      <c r="AC87" s="12"/>
      <c r="AD87" s="156"/>
      <c r="AE87" s="17"/>
      <c r="AG87" s="156"/>
      <c r="AH87" s="18"/>
      <c r="AI87" s="14"/>
      <c r="AJ87" s="14"/>
      <c r="AK87" s="12"/>
      <c r="AL87" s="156"/>
      <c r="AM87" s="27"/>
    </row>
    <row r="88" spans="1:44" x14ac:dyDescent="0.2">
      <c r="H88" s="131"/>
      <c r="J88" s="9"/>
      <c r="M88" s="11"/>
      <c r="N88" s="12"/>
      <c r="O88" s="151"/>
      <c r="Q88" s="132"/>
      <c r="R88" s="11"/>
      <c r="T88" s="154"/>
      <c r="V88" s="11"/>
      <c r="W88" s="12"/>
      <c r="X88" s="156"/>
      <c r="Y88" s="25"/>
      <c r="Z88" s="14"/>
      <c r="AC88" s="12"/>
      <c r="AD88" s="156"/>
      <c r="AE88" s="17"/>
      <c r="AG88" s="156"/>
      <c r="AH88" s="18"/>
      <c r="AI88" s="14"/>
      <c r="AJ88" s="14"/>
      <c r="AK88" s="12"/>
      <c r="AL88" s="156"/>
      <c r="AM88" s="27"/>
    </row>
    <row r="89" spans="1:44" x14ac:dyDescent="0.2">
      <c r="H89" s="131"/>
      <c r="J89" s="9"/>
      <c r="M89" s="11"/>
      <c r="N89" s="12"/>
      <c r="O89" s="151"/>
      <c r="Q89" s="132"/>
      <c r="R89" s="11"/>
      <c r="T89" s="154"/>
      <c r="V89" s="11"/>
      <c r="W89" s="12"/>
      <c r="X89" s="156"/>
      <c r="Y89" s="25"/>
      <c r="Z89" s="14"/>
      <c r="AC89" s="12"/>
      <c r="AD89" s="156"/>
      <c r="AE89" s="17"/>
      <c r="AG89" s="156"/>
      <c r="AH89" s="18"/>
      <c r="AI89" s="14"/>
      <c r="AJ89" s="14"/>
      <c r="AK89" s="12"/>
      <c r="AL89" s="156"/>
      <c r="AM89" s="27"/>
    </row>
    <row r="90" spans="1:44" x14ac:dyDescent="0.2">
      <c r="H90" s="131"/>
      <c r="J90" s="9"/>
      <c r="M90" s="11"/>
      <c r="N90" s="12"/>
      <c r="O90" s="151"/>
      <c r="Q90" s="132"/>
      <c r="R90" s="11"/>
      <c r="T90" s="154"/>
      <c r="V90" s="11"/>
      <c r="W90" s="12"/>
      <c r="X90" s="156"/>
      <c r="Y90" s="25"/>
      <c r="Z90" s="14"/>
      <c r="AC90" s="12"/>
      <c r="AD90" s="156"/>
      <c r="AE90" s="17"/>
      <c r="AG90" s="156"/>
      <c r="AH90" s="18"/>
      <c r="AI90" s="14"/>
      <c r="AJ90" s="14"/>
      <c r="AK90" s="12"/>
      <c r="AL90" s="156"/>
      <c r="AM90" s="27"/>
    </row>
    <row r="91" spans="1:44" x14ac:dyDescent="0.2">
      <c r="H91" s="131"/>
      <c r="J91" s="9"/>
      <c r="M91" s="11"/>
      <c r="N91" s="12"/>
      <c r="O91" s="151"/>
      <c r="Q91" s="132"/>
      <c r="R91" s="11"/>
      <c r="T91" s="154"/>
      <c r="V91" s="11"/>
      <c r="W91" s="12"/>
      <c r="X91" s="156"/>
      <c r="Y91" s="25"/>
      <c r="Z91" s="14"/>
      <c r="AC91" s="12"/>
      <c r="AD91" s="156"/>
      <c r="AE91" s="17"/>
      <c r="AG91" s="156"/>
      <c r="AH91" s="18"/>
      <c r="AI91" s="14"/>
      <c r="AJ91" s="14"/>
      <c r="AK91" s="12"/>
      <c r="AL91" s="156"/>
      <c r="AM91" s="27"/>
    </row>
    <row r="92" spans="1:44" x14ac:dyDescent="0.2">
      <c r="H92" s="131"/>
      <c r="J92" s="9"/>
      <c r="M92" s="11"/>
      <c r="N92" s="12"/>
      <c r="O92" s="151"/>
      <c r="Q92" s="132"/>
      <c r="R92" s="11"/>
      <c r="T92" s="154"/>
      <c r="V92" s="11"/>
      <c r="W92" s="12"/>
      <c r="X92" s="156"/>
      <c r="Y92" s="25"/>
      <c r="Z92" s="14"/>
      <c r="AC92" s="12"/>
      <c r="AD92" s="156"/>
      <c r="AE92" s="17"/>
      <c r="AG92" s="156"/>
      <c r="AH92" s="18"/>
      <c r="AI92" s="14"/>
      <c r="AJ92" s="14"/>
      <c r="AK92" s="12"/>
      <c r="AL92" s="156"/>
      <c r="AM92" s="27"/>
    </row>
    <row r="93" spans="1:44" x14ac:dyDescent="0.2">
      <c r="D93" s="129"/>
      <c r="H93" s="131"/>
      <c r="J93" s="9"/>
      <c r="M93" s="11"/>
      <c r="N93" s="12"/>
      <c r="O93" s="151"/>
      <c r="Q93" s="132"/>
      <c r="R93" s="11"/>
      <c r="T93" s="154"/>
      <c r="V93" s="11"/>
      <c r="W93" s="12"/>
      <c r="X93" s="156"/>
      <c r="Y93" s="25"/>
      <c r="Z93" s="14"/>
      <c r="AC93" s="12"/>
      <c r="AD93" s="156"/>
      <c r="AE93" s="17"/>
      <c r="AG93" s="156"/>
      <c r="AH93" s="18"/>
      <c r="AI93" s="14"/>
      <c r="AJ93" s="14"/>
      <c r="AK93" s="12"/>
      <c r="AL93" s="156"/>
      <c r="AM93" s="27"/>
    </row>
    <row r="94" spans="1:44" x14ac:dyDescent="0.2">
      <c r="D94" s="129"/>
      <c r="H94" s="131"/>
      <c r="J94" s="9"/>
      <c r="M94" s="11"/>
      <c r="N94" s="12"/>
      <c r="O94" s="151"/>
      <c r="Q94" s="132"/>
      <c r="R94" s="11"/>
      <c r="T94" s="154"/>
      <c r="V94" s="11"/>
      <c r="W94" s="12"/>
      <c r="X94" s="156"/>
      <c r="Y94" s="25"/>
      <c r="Z94" s="14"/>
      <c r="AC94" s="12"/>
      <c r="AD94" s="156"/>
      <c r="AE94" s="17"/>
      <c r="AG94" s="156"/>
      <c r="AH94" s="18"/>
      <c r="AI94" s="14"/>
      <c r="AJ94" s="14"/>
      <c r="AK94" s="12"/>
      <c r="AL94" s="156"/>
      <c r="AM94" s="27"/>
    </row>
    <row r="95" spans="1:44" x14ac:dyDescent="0.2">
      <c r="D95" s="129"/>
      <c r="H95" s="131"/>
      <c r="J95" s="9"/>
      <c r="M95" s="11"/>
      <c r="N95" s="12"/>
      <c r="O95" s="151"/>
      <c r="Q95" s="132"/>
      <c r="R95" s="11"/>
      <c r="T95" s="154"/>
      <c r="V95" s="11"/>
      <c r="W95" s="12"/>
      <c r="X95" s="156"/>
      <c r="Y95" s="25"/>
      <c r="Z95" s="14"/>
      <c r="AC95" s="12"/>
      <c r="AD95" s="156"/>
      <c r="AE95" s="17"/>
      <c r="AG95" s="156"/>
      <c r="AH95" s="18"/>
      <c r="AI95" s="14"/>
      <c r="AJ95" s="14"/>
      <c r="AK95" s="12"/>
      <c r="AL95" s="156"/>
      <c r="AM95" s="27"/>
    </row>
    <row r="96" spans="1:44" s="136" customFormat="1" x14ac:dyDescent="0.2">
      <c r="A96" s="5"/>
      <c r="B96" s="6"/>
      <c r="C96" s="128"/>
      <c r="D96" s="6"/>
      <c r="E96" s="10"/>
      <c r="F96" s="10"/>
      <c r="G96" s="13"/>
      <c r="H96" s="131"/>
      <c r="I96" s="8"/>
      <c r="J96" s="9"/>
      <c r="K96" s="10"/>
      <c r="L96" s="10"/>
      <c r="M96" s="11"/>
      <c r="N96" s="12"/>
      <c r="O96" s="151"/>
      <c r="P96" s="152"/>
      <c r="Q96" s="132"/>
      <c r="R96" s="11"/>
      <c r="S96" s="10"/>
      <c r="T96" s="154"/>
      <c r="U96" s="10"/>
      <c r="V96" s="11"/>
      <c r="W96" s="12"/>
      <c r="X96" s="156"/>
      <c r="Y96" s="25"/>
      <c r="Z96" s="10"/>
      <c r="AA96" s="15"/>
      <c r="AB96" s="10"/>
      <c r="AC96" s="12"/>
      <c r="AD96" s="156"/>
      <c r="AE96" s="17"/>
      <c r="AF96" s="15"/>
      <c r="AG96" s="156"/>
      <c r="AH96" s="18"/>
      <c r="AI96" s="10"/>
      <c r="AJ96" s="10"/>
      <c r="AK96" s="12"/>
      <c r="AL96" s="156"/>
      <c r="AM96" s="27"/>
      <c r="AN96" s="29"/>
      <c r="AO96" s="19"/>
      <c r="AP96" s="19"/>
      <c r="AQ96" s="263"/>
      <c r="AR96" s="139"/>
    </row>
    <row r="97" spans="8:22" x14ac:dyDescent="0.2">
      <c r="H97" s="131"/>
      <c r="M97" s="11"/>
      <c r="R97" s="11"/>
      <c r="V97" s="11"/>
    </row>
    <row r="98" spans="8:22" x14ac:dyDescent="0.2">
      <c r="H98" s="131"/>
      <c r="M98" s="11"/>
      <c r="R98" s="11"/>
      <c r="V98" s="11"/>
    </row>
    <row r="99" spans="8:22" x14ac:dyDescent="0.2">
      <c r="H99" s="131"/>
      <c r="M99" s="11"/>
      <c r="R99" s="11"/>
      <c r="V99" s="11"/>
    </row>
    <row r="100" spans="8:22" x14ac:dyDescent="0.2">
      <c r="H100" s="131"/>
      <c r="M100" s="11"/>
      <c r="R100" s="11"/>
      <c r="V100" s="11"/>
    </row>
    <row r="101" spans="8:22" x14ac:dyDescent="0.2">
      <c r="H101" s="131"/>
      <c r="M101" s="11"/>
      <c r="R101" s="11"/>
      <c r="V101" s="11"/>
    </row>
    <row r="102" spans="8:22" x14ac:dyDescent="0.2">
      <c r="H102" s="131"/>
      <c r="M102" s="11"/>
      <c r="R102" s="11"/>
      <c r="V102" s="11"/>
    </row>
    <row r="103" spans="8:22" x14ac:dyDescent="0.2">
      <c r="H103" s="131"/>
      <c r="M103" s="11"/>
      <c r="R103" s="11"/>
      <c r="V103" s="11"/>
    </row>
    <row r="104" spans="8:22" x14ac:dyDescent="0.2">
      <c r="H104" s="131"/>
      <c r="M104" s="11"/>
      <c r="R104" s="11"/>
      <c r="V104" s="11"/>
    </row>
    <row r="105" spans="8:22" x14ac:dyDescent="0.2">
      <c r="H105" s="131"/>
      <c r="M105" s="11"/>
      <c r="R105" s="11"/>
      <c r="V105" s="11"/>
    </row>
    <row r="106" spans="8:22" x14ac:dyDescent="0.2">
      <c r="H106" s="131"/>
      <c r="M106" s="11"/>
      <c r="R106" s="11"/>
      <c r="V106" s="11"/>
    </row>
  </sheetData>
  <sortState ref="A2:AM116">
    <sortCondition ref="B2:B116"/>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B19" sqref="B19"/>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24" bestFit="1" customWidth="1"/>
  </cols>
  <sheetData>
    <row r="1" spans="1:7" ht="15.75" x14ac:dyDescent="0.25">
      <c r="A1" s="33"/>
      <c r="B1" s="34" t="s">
        <v>2</v>
      </c>
      <c r="C1" s="271" t="s">
        <v>0</v>
      </c>
      <c r="D1" s="272"/>
      <c r="E1" s="273" t="s">
        <v>22</v>
      </c>
      <c r="F1" s="274"/>
    </row>
    <row r="2" spans="1:7" ht="45.75" thickBot="1" x14ac:dyDescent="0.3">
      <c r="A2" s="35"/>
      <c r="B2" s="36" t="s">
        <v>1</v>
      </c>
      <c r="C2" s="37" t="s">
        <v>9</v>
      </c>
      <c r="D2" s="125" t="s">
        <v>119</v>
      </c>
      <c r="E2" s="37" t="s">
        <v>9</v>
      </c>
      <c r="F2" s="38" t="s">
        <v>119</v>
      </c>
      <c r="G2" s="4"/>
    </row>
    <row r="3" spans="1:7" x14ac:dyDescent="0.25">
      <c r="A3" s="39" t="s">
        <v>23</v>
      </c>
      <c r="B3" s="40"/>
      <c r="C3" s="41">
        <v>4.0599999999999997E-2</v>
      </c>
      <c r="D3" s="42">
        <v>6.8900000000000003E-2</v>
      </c>
      <c r="E3" s="43">
        <v>4.3299999999999998E-2</v>
      </c>
      <c r="F3" s="44">
        <v>0.16250000000000001</v>
      </c>
      <c r="G3" s="26"/>
    </row>
    <row r="4" spans="1:7" ht="17.25" x14ac:dyDescent="0.25">
      <c r="A4" s="45" t="s">
        <v>24</v>
      </c>
      <c r="B4" s="46" t="s">
        <v>25</v>
      </c>
      <c r="C4" s="47"/>
      <c r="D4" s="48"/>
      <c r="E4" s="49"/>
      <c r="F4" s="50"/>
      <c r="G4" s="62"/>
    </row>
    <row r="5" spans="1:7" ht="15.75" x14ac:dyDescent="0.25">
      <c r="A5" s="45" t="s">
        <v>26</v>
      </c>
      <c r="B5" s="51"/>
      <c r="C5" s="52">
        <f>C3*1.5</f>
        <v>6.0899999999999996E-2</v>
      </c>
      <c r="D5" s="53">
        <f>D3*1.5</f>
        <v>0.10335</v>
      </c>
      <c r="E5" s="54"/>
      <c r="F5" s="55"/>
      <c r="G5" s="63"/>
    </row>
    <row r="6" spans="1:7" ht="16.5" thickBot="1" x14ac:dyDescent="0.3">
      <c r="A6" s="56" t="s">
        <v>27</v>
      </c>
      <c r="B6" s="57"/>
      <c r="C6" s="58"/>
      <c r="D6" s="59"/>
      <c r="E6" s="60">
        <f>E3*1.5</f>
        <v>6.4949999999999994E-2</v>
      </c>
      <c r="F6" s="61">
        <f>F3*0.5</f>
        <v>8.1250000000000003E-2</v>
      </c>
      <c r="G6" s="26"/>
    </row>
    <row r="7" spans="1:7" x14ac:dyDescent="0.25">
      <c r="B7" s="24"/>
      <c r="C7" s="26"/>
      <c r="D7" s="26"/>
      <c r="E7" s="26"/>
      <c r="F7" s="26"/>
    </row>
    <row r="8" spans="1:7" x14ac:dyDescent="0.25">
      <c r="A8" s="1" t="s">
        <v>120</v>
      </c>
    </row>
    <row r="9" spans="1:7" s="2" customFormat="1" x14ac:dyDescent="0.25">
      <c r="G9" s="24"/>
    </row>
    <row r="10" spans="1:7" s="2" customFormat="1" x14ac:dyDescent="0.25">
      <c r="A10" s="288" t="s">
        <v>171</v>
      </c>
      <c r="G10" s="24"/>
    </row>
    <row r="11" spans="1:7" s="2" customFormat="1" x14ac:dyDescent="0.25">
      <c r="A11" s="297" t="s">
        <v>172</v>
      </c>
      <c r="G11" s="24"/>
    </row>
    <row r="12" spans="1:7" s="2" customFormat="1" x14ac:dyDescent="0.25">
      <c r="A12" s="297" t="s">
        <v>173</v>
      </c>
      <c r="G12" s="24"/>
    </row>
    <row r="13" spans="1:7" s="2" customFormat="1" x14ac:dyDescent="0.25">
      <c r="A13" s="298" t="s">
        <v>174</v>
      </c>
      <c r="G13" s="24"/>
    </row>
    <row r="14" spans="1:7" s="2" customFormat="1" x14ac:dyDescent="0.25">
      <c r="A14" s="297" t="s">
        <v>175</v>
      </c>
      <c r="G14" s="24"/>
    </row>
  </sheetData>
  <mergeCells count="2">
    <mergeCell ref="C1:D1"/>
    <mergeCell ref="E1:F1"/>
  </mergeCells>
  <hyperlinks>
    <hyperlink ref="A13" r:id="rId1" display="“T9” updates this method to calculate floors using total raw count sums to arrive at CMA thresholds. This method matches that used by Statistics Canada. " xr:uid="{A457FE56-9F60-4176-81FF-5BFFF3621AA8}"/>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90" zoomScaleNormal="90" workbookViewId="0">
      <selection activeCell="K5" sqref="K5"/>
    </sheetView>
  </sheetViews>
  <sheetFormatPr defaultRowHeight="15" x14ac:dyDescent="0.25"/>
  <cols>
    <col min="1" max="1" width="12.7109375" customWidth="1"/>
    <col min="2" max="8" width="10.7109375" customWidth="1"/>
    <col min="9" max="9" width="16.140625" customWidth="1"/>
  </cols>
  <sheetData>
    <row r="1" spans="1:17" ht="67.5" customHeight="1" thickBot="1" x14ac:dyDescent="0.3">
      <c r="B1" s="284" t="s">
        <v>125</v>
      </c>
      <c r="C1" s="285"/>
      <c r="D1" s="286" t="s">
        <v>123</v>
      </c>
      <c r="E1" s="287"/>
      <c r="F1" s="64"/>
      <c r="G1" s="64"/>
      <c r="H1" s="64"/>
      <c r="J1" s="275" t="s">
        <v>176</v>
      </c>
      <c r="K1" s="276"/>
      <c r="L1" s="276"/>
      <c r="M1" s="276"/>
      <c r="N1" s="276"/>
      <c r="O1" s="276"/>
      <c r="P1" s="276"/>
      <c r="Q1" s="277"/>
    </row>
    <row r="2" spans="1:17" ht="51.75" thickBot="1" x14ac:dyDescent="0.3">
      <c r="A2" s="245" t="s">
        <v>124</v>
      </c>
      <c r="B2" s="65" t="s">
        <v>17</v>
      </c>
      <c r="C2" s="66" t="s">
        <v>18</v>
      </c>
      <c r="D2" s="65" t="s">
        <v>19</v>
      </c>
      <c r="E2" s="66" t="s">
        <v>20</v>
      </c>
      <c r="F2" s="65" t="s">
        <v>21</v>
      </c>
      <c r="G2" s="66" t="s">
        <v>28</v>
      </c>
      <c r="H2" s="67" t="s">
        <v>29</v>
      </c>
      <c r="J2" s="278"/>
      <c r="K2" s="279"/>
      <c r="L2" s="279"/>
      <c r="M2" s="279"/>
      <c r="N2" s="279"/>
      <c r="O2" s="279"/>
      <c r="P2" s="279"/>
      <c r="Q2" s="280"/>
    </row>
    <row r="3" spans="1:17" x14ac:dyDescent="0.25">
      <c r="A3" s="68" t="s">
        <v>4</v>
      </c>
      <c r="B3" s="227">
        <v>7170</v>
      </c>
      <c r="C3" s="69">
        <f>B3/B8</f>
        <v>4.0494747543205693E-2</v>
      </c>
      <c r="D3" s="227">
        <v>7437</v>
      </c>
      <c r="E3" s="70">
        <f>D3/D8</f>
        <v>3.773996620301534E-2</v>
      </c>
      <c r="F3" s="71">
        <f>D3-B3</f>
        <v>267</v>
      </c>
      <c r="G3" s="70">
        <f>F3/B3</f>
        <v>3.7238493723849374E-2</v>
      </c>
      <c r="H3" s="72">
        <f>F3/F8</f>
        <v>1.3350667533376669E-2</v>
      </c>
      <c r="J3" s="281"/>
      <c r="K3" s="282"/>
      <c r="L3" s="282"/>
      <c r="M3" s="282"/>
      <c r="N3" s="282"/>
      <c r="O3" s="282"/>
      <c r="P3" s="282"/>
      <c r="Q3" s="283"/>
    </row>
    <row r="4" spans="1:17" x14ac:dyDescent="0.25">
      <c r="A4" s="73" t="s">
        <v>5</v>
      </c>
      <c r="B4" s="228">
        <v>10070</v>
      </c>
      <c r="C4" s="74">
        <f>B4/B8</f>
        <v>5.6873376256636167E-2</v>
      </c>
      <c r="D4" s="228">
        <v>10072</v>
      </c>
      <c r="E4" s="75">
        <f>D4/D8</f>
        <v>5.111159601946625E-2</v>
      </c>
      <c r="F4" s="76">
        <f>D4-B4</f>
        <v>2</v>
      </c>
      <c r="G4" s="75">
        <f>F4/B4</f>
        <v>1.9860973187686197E-4</v>
      </c>
      <c r="H4" s="77">
        <f>F4/F8</f>
        <v>1.000050002500125E-4</v>
      </c>
    </row>
    <row r="5" spans="1:17" x14ac:dyDescent="0.25">
      <c r="A5" s="78" t="s">
        <v>6</v>
      </c>
      <c r="B5" s="229">
        <v>132138</v>
      </c>
      <c r="C5" s="79">
        <f>B5/B8</f>
        <v>0.74628939342595735</v>
      </c>
      <c r="D5" s="229">
        <v>150424</v>
      </c>
      <c r="E5" s="80">
        <f>D5/D8</f>
        <v>0.76334498804926443</v>
      </c>
      <c r="F5" s="81">
        <f>D5-B5</f>
        <v>18286</v>
      </c>
      <c r="G5" s="80">
        <f>F5/B5</f>
        <v>0.13838562714737623</v>
      </c>
      <c r="H5" s="82">
        <f>F5/F8</f>
        <v>0.91434571728586433</v>
      </c>
    </row>
    <row r="6" spans="1:17" ht="15.75" customHeight="1" x14ac:dyDescent="0.25">
      <c r="A6" s="83" t="s">
        <v>2</v>
      </c>
      <c r="B6" s="230">
        <v>27682</v>
      </c>
      <c r="C6" s="84">
        <f>B6/B8</f>
        <v>0.15634248277420085</v>
      </c>
      <c r="D6" s="230">
        <v>29126</v>
      </c>
      <c r="E6" s="85">
        <f>D6/D8</f>
        <v>0.14780344972825399</v>
      </c>
      <c r="F6" s="86">
        <f>D6-B6</f>
        <v>1444</v>
      </c>
      <c r="G6" s="85">
        <f>F6/B6</f>
        <v>5.2163860992702836E-2</v>
      </c>
      <c r="H6" s="87">
        <f>F6/F8</f>
        <v>7.2203610180509026E-2</v>
      </c>
      <c r="I6" s="135"/>
    </row>
    <row r="7" spans="1:17" ht="15.75" thickBot="1" x14ac:dyDescent="0.3">
      <c r="A7" s="238" t="s">
        <v>126</v>
      </c>
      <c r="B7" s="239"/>
      <c r="C7" s="240"/>
      <c r="D7" s="239"/>
      <c r="E7" s="241"/>
      <c r="F7" s="242"/>
      <c r="G7" s="241"/>
      <c r="H7" s="243"/>
    </row>
    <row r="8" spans="1:17" ht="15.75" thickBot="1" x14ac:dyDescent="0.3">
      <c r="A8" s="88" t="s">
        <v>7</v>
      </c>
      <c r="B8" s="244">
        <f>SUM(B3:B7)</f>
        <v>177060</v>
      </c>
      <c r="C8" s="89"/>
      <c r="D8" s="244">
        <f>SUM(D3:D7)</f>
        <v>197059</v>
      </c>
      <c r="E8" s="90"/>
      <c r="F8" s="91">
        <f>SUM(F3:F7)</f>
        <v>19999</v>
      </c>
      <c r="G8" s="92">
        <f>F8/B8</f>
        <v>0.11295041228961934</v>
      </c>
      <c r="H8" s="93"/>
    </row>
    <row r="9" spans="1:17" ht="15.75" thickBot="1" x14ac:dyDescent="0.3">
      <c r="A9" s="231"/>
      <c r="B9" s="232"/>
      <c r="C9" s="233"/>
      <c r="D9" s="232"/>
      <c r="E9" s="234"/>
      <c r="F9" s="235"/>
      <c r="G9" s="236"/>
      <c r="H9" s="237"/>
    </row>
    <row r="10" spans="1:17" ht="51.75" thickBot="1" x14ac:dyDescent="0.3">
      <c r="A10" s="245" t="s">
        <v>124</v>
      </c>
      <c r="B10" s="65" t="s">
        <v>30</v>
      </c>
      <c r="C10" s="66" t="s">
        <v>31</v>
      </c>
      <c r="D10" s="65" t="s">
        <v>32</v>
      </c>
      <c r="E10" s="66" t="s">
        <v>33</v>
      </c>
      <c r="F10" s="65" t="s">
        <v>34</v>
      </c>
      <c r="G10" s="66" t="s">
        <v>35</v>
      </c>
      <c r="H10" s="67" t="s">
        <v>36</v>
      </c>
    </row>
    <row r="11" spans="1:17" x14ac:dyDescent="0.25">
      <c r="A11" s="68" t="s">
        <v>4</v>
      </c>
      <c r="B11" s="227">
        <v>3885</v>
      </c>
      <c r="C11" s="69">
        <f>B11/B16</f>
        <v>5.7659770251417379E-2</v>
      </c>
      <c r="D11" s="227">
        <v>4432</v>
      </c>
      <c r="E11" s="70">
        <f>D11/D16</f>
        <v>5.805910710542863E-2</v>
      </c>
      <c r="F11" s="71">
        <f>D11-B11</f>
        <v>547</v>
      </c>
      <c r="G11" s="70">
        <f>F11/B11</f>
        <v>0.14079794079794081</v>
      </c>
      <c r="H11" s="72">
        <f>F11/F16</f>
        <v>6.1062737218129048E-2</v>
      </c>
    </row>
    <row r="12" spans="1:17" x14ac:dyDescent="0.25">
      <c r="A12" s="73" t="s">
        <v>5</v>
      </c>
      <c r="B12" s="228">
        <v>4467</v>
      </c>
      <c r="C12" s="74">
        <f>B12/B16</f>
        <v>6.6297604559351714E-2</v>
      </c>
      <c r="D12" s="228">
        <v>4714</v>
      </c>
      <c r="E12" s="75">
        <f>D12/D16</f>
        <v>6.1753301194718085E-2</v>
      </c>
      <c r="F12" s="76">
        <f>D12-B12</f>
        <v>247</v>
      </c>
      <c r="G12" s="75">
        <f>F12/B12</f>
        <v>5.5294381016342063E-2</v>
      </c>
      <c r="H12" s="77">
        <f>F12/F16</f>
        <v>2.7573118999776734E-2</v>
      </c>
    </row>
    <row r="13" spans="1:17" x14ac:dyDescent="0.25">
      <c r="A13" s="78" t="s">
        <v>6</v>
      </c>
      <c r="B13" s="229">
        <v>48790</v>
      </c>
      <c r="C13" s="79">
        <f>B13/B16</f>
        <v>0.72412360117545782</v>
      </c>
      <c r="D13" s="229">
        <v>55924</v>
      </c>
      <c r="E13" s="80">
        <f>D13/D16</f>
        <v>0.73260322783483545</v>
      </c>
      <c r="F13" s="81">
        <f>D13-B13</f>
        <v>7134</v>
      </c>
      <c r="G13" s="80">
        <f>F13/B13</f>
        <v>0.14621848739495799</v>
      </c>
      <c r="H13" s="82">
        <f>F13/F16</f>
        <v>0.79638312123241795</v>
      </c>
      <c r="I13" s="135"/>
    </row>
    <row r="14" spans="1:17" x14ac:dyDescent="0.25">
      <c r="A14" s="83" t="s">
        <v>2</v>
      </c>
      <c r="B14" s="230">
        <v>10236</v>
      </c>
      <c r="C14" s="84">
        <f>B14/B16</f>
        <v>0.15191902401377305</v>
      </c>
      <c r="D14" s="230">
        <v>11266</v>
      </c>
      <c r="E14" s="85">
        <f>D14/D16</f>
        <v>0.1475843638650178</v>
      </c>
      <c r="F14" s="86">
        <f>D14-B14</f>
        <v>1030</v>
      </c>
      <c r="G14" s="85">
        <f>F14/B14</f>
        <v>0.1006252442360297</v>
      </c>
      <c r="H14" s="87">
        <f>F14/F16</f>
        <v>0.11498102254967627</v>
      </c>
    </row>
    <row r="15" spans="1:17" ht="15.75" thickBot="1" x14ac:dyDescent="0.3">
      <c r="A15" s="238" t="s">
        <v>126</v>
      </c>
      <c r="B15" s="239"/>
      <c r="C15" s="240"/>
      <c r="D15" s="239"/>
      <c r="E15" s="241"/>
      <c r="F15" s="242"/>
      <c r="G15" s="241"/>
      <c r="H15" s="243"/>
    </row>
    <row r="16" spans="1:17" ht="15.75" thickBot="1" x14ac:dyDescent="0.3">
      <c r="A16" s="88" t="s">
        <v>7</v>
      </c>
      <c r="B16" s="244">
        <f>SUM(B11:B15)</f>
        <v>67378</v>
      </c>
      <c r="C16" s="89"/>
      <c r="D16" s="244">
        <f>SUM(D11:D15)</f>
        <v>76336</v>
      </c>
      <c r="E16" s="90"/>
      <c r="F16" s="91">
        <f>SUM(F11:F15)</f>
        <v>8958</v>
      </c>
      <c r="G16" s="92">
        <f>F16/B16</f>
        <v>0.13295140847160794</v>
      </c>
      <c r="H16" s="93"/>
    </row>
    <row r="17" spans="1:8" ht="15.75" thickBot="1" x14ac:dyDescent="0.3">
      <c r="A17" s="231"/>
      <c r="B17" s="232"/>
      <c r="C17" s="233"/>
      <c r="D17" s="232"/>
      <c r="E17" s="234"/>
      <c r="F17" s="235"/>
      <c r="G17" s="236"/>
      <c r="H17" s="237"/>
    </row>
    <row r="18" spans="1:8" ht="64.5" thickBot="1" x14ac:dyDescent="0.3">
      <c r="A18" s="245" t="s">
        <v>124</v>
      </c>
      <c r="B18" s="65" t="s">
        <v>37</v>
      </c>
      <c r="C18" s="66" t="s">
        <v>38</v>
      </c>
      <c r="D18" s="65" t="s">
        <v>39</v>
      </c>
      <c r="E18" s="66" t="s">
        <v>40</v>
      </c>
      <c r="F18" s="65" t="s">
        <v>41</v>
      </c>
      <c r="G18" s="66" t="s">
        <v>42</v>
      </c>
      <c r="H18" s="67" t="s">
        <v>43</v>
      </c>
    </row>
    <row r="19" spans="1:8" x14ac:dyDescent="0.25">
      <c r="A19" s="68" t="s">
        <v>4</v>
      </c>
      <c r="B19" s="227">
        <v>3588</v>
      </c>
      <c r="C19" s="69">
        <f>B19/B24</f>
        <v>5.6143205858421481E-2</v>
      </c>
      <c r="D19" s="227">
        <v>4087</v>
      </c>
      <c r="E19" s="70">
        <f>D19/D24</f>
        <v>5.6345989467008577E-2</v>
      </c>
      <c r="F19" s="71">
        <f>D19-B19</f>
        <v>499</v>
      </c>
      <c r="G19" s="70">
        <f>F19/B19</f>
        <v>0.13907469342251952</v>
      </c>
      <c r="H19" s="72">
        <f>F19/F24</f>
        <v>5.7848365406909345E-2</v>
      </c>
    </row>
    <row r="20" spans="1:8" x14ac:dyDescent="0.25">
      <c r="A20" s="73" t="s">
        <v>5</v>
      </c>
      <c r="B20" s="228">
        <v>4264</v>
      </c>
      <c r="C20" s="74">
        <f>B20/B24</f>
        <v>6.6720911310008138E-2</v>
      </c>
      <c r="D20" s="228">
        <v>4433</v>
      </c>
      <c r="E20" s="75">
        <f>D20/D24</f>
        <v>6.1116166211707616E-2</v>
      </c>
      <c r="F20" s="76">
        <f>D20-B20</f>
        <v>169</v>
      </c>
      <c r="G20" s="75">
        <f>F20/B20</f>
        <v>3.9634146341463415E-2</v>
      </c>
      <c r="H20" s="77">
        <f>F20/F24</f>
        <v>1.9591931370275911E-2</v>
      </c>
    </row>
    <row r="21" spans="1:8" x14ac:dyDescent="0.25">
      <c r="A21" s="78" t="s">
        <v>6</v>
      </c>
      <c r="B21" s="229">
        <v>46583</v>
      </c>
      <c r="C21" s="79">
        <f>B21/B24</f>
        <v>0.72890717906991298</v>
      </c>
      <c r="D21" s="229">
        <v>53734</v>
      </c>
      <c r="E21" s="80">
        <f>D21/D24</f>
        <v>0.74081120577935866</v>
      </c>
      <c r="F21" s="81">
        <f>D21-B21</f>
        <v>7151</v>
      </c>
      <c r="G21" s="80">
        <f>F21/B21</f>
        <v>0.15351093746645772</v>
      </c>
      <c r="H21" s="82">
        <f>F21/F24</f>
        <v>0.8290053327150475</v>
      </c>
    </row>
    <row r="22" spans="1:8" x14ac:dyDescent="0.25">
      <c r="A22" s="83" t="s">
        <v>2</v>
      </c>
      <c r="B22" s="230">
        <v>9473</v>
      </c>
      <c r="C22" s="84">
        <f>B22/B24</f>
        <v>0.14822870376165739</v>
      </c>
      <c r="D22" s="230">
        <v>10280</v>
      </c>
      <c r="E22" s="85">
        <f>D22/D24</f>
        <v>0.14172663854192516</v>
      </c>
      <c r="F22" s="86">
        <f>D22-B22</f>
        <v>807</v>
      </c>
      <c r="G22" s="85">
        <f>F22/B22</f>
        <v>8.5189485907315524E-2</v>
      </c>
      <c r="H22" s="87">
        <f>F22/F24</f>
        <v>9.3554370507767215E-2</v>
      </c>
    </row>
    <row r="23" spans="1:8" ht="15.75" thickBot="1" x14ac:dyDescent="0.3">
      <c r="A23" s="238" t="s">
        <v>126</v>
      </c>
      <c r="B23" s="239"/>
      <c r="C23" s="240"/>
      <c r="D23" s="239"/>
      <c r="E23" s="241"/>
      <c r="F23" s="242"/>
      <c r="G23" s="241"/>
      <c r="H23" s="243"/>
    </row>
    <row r="24" spans="1:8" ht="15.75" thickBot="1" x14ac:dyDescent="0.3">
      <c r="A24" s="88" t="s">
        <v>7</v>
      </c>
      <c r="B24" s="244">
        <f>SUM(B19:B23)</f>
        <v>63908</v>
      </c>
      <c r="C24" s="89"/>
      <c r="D24" s="244">
        <f>SUM(D19:D23)</f>
        <v>72534</v>
      </c>
      <c r="E24" s="90"/>
      <c r="F24" s="91">
        <f>SUM(F19:F23)</f>
        <v>8626</v>
      </c>
      <c r="G24" s="92">
        <f>F24/B24</f>
        <v>0.13497527696063091</v>
      </c>
      <c r="H24" s="93"/>
    </row>
    <row r="25" spans="1:8" x14ac:dyDescent="0.25">
      <c r="B25" s="2"/>
      <c r="C25" s="2"/>
      <c r="D25" s="2"/>
      <c r="E25" s="2"/>
      <c r="F25" s="2"/>
      <c r="G25" s="2"/>
    </row>
  </sheetData>
  <mergeCells count="3">
    <mergeCell ref="J1:Q3"/>
    <mergeCell ref="B1:C1"/>
    <mergeCell ref="D1:E1"/>
  </mergeCells>
  <pageMargins left="0.70866141732283472" right="0.31496062992125984" top="0.82677165354330717" bottom="0.70866141732283472" header="0.31496062992125984" footer="0.11811023622047245"/>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vt:lpstr>
      <vt:lpstr>2006 Original</vt:lpstr>
      <vt:lpstr>2016 Original</vt:lpstr>
      <vt:lpstr>2016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User</cp:lastModifiedBy>
  <cp:lastPrinted>2018-06-05T15:50:07Z</cp:lastPrinted>
  <dcterms:created xsi:type="dcterms:W3CDTF">2018-05-09T18:33:31Z</dcterms:created>
  <dcterms:modified xsi:type="dcterms:W3CDTF">2018-08-03T02:20:40Z</dcterms:modified>
</cp:coreProperties>
</file>