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C431FF4D-08E2-4E31-94AC-43CDB5F26CFC}"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G14" i="3" l="1"/>
  <c r="F13" i="3"/>
  <c r="G22" i="3" l="1"/>
  <c r="G21" i="3"/>
  <c r="D24" i="3"/>
  <c r="E20" i="3" s="1"/>
  <c r="G20" i="3"/>
  <c r="F20" i="3"/>
  <c r="F22" i="3"/>
  <c r="F21" i="3"/>
  <c r="B24" i="3"/>
  <c r="C22" i="3" s="1"/>
  <c r="G19" i="3"/>
  <c r="F19" i="3"/>
  <c r="G12" i="3"/>
  <c r="F11" i="3"/>
  <c r="D16" i="3"/>
  <c r="F14" i="3"/>
  <c r="G13" i="3"/>
  <c r="F12" i="3"/>
  <c r="G11" i="3"/>
  <c r="B16" i="3"/>
  <c r="C14" i="3" s="1"/>
  <c r="G4" i="3"/>
  <c r="G6" i="3"/>
  <c r="F5" i="3"/>
  <c r="D8" i="3"/>
  <c r="E22" i="3" l="1"/>
  <c r="E19" i="3"/>
  <c r="C20" i="3"/>
  <c r="F16" i="3"/>
  <c r="H14" i="3" s="1"/>
  <c r="E21" i="3"/>
  <c r="G24" i="3"/>
  <c r="C21" i="3"/>
  <c r="F24" i="3"/>
  <c r="H21" i="3" s="1"/>
  <c r="C19" i="3"/>
  <c r="E14" i="3"/>
  <c r="E12" i="3"/>
  <c r="E13" i="3"/>
  <c r="E11" i="3"/>
  <c r="C12" i="3"/>
  <c r="C13" i="3"/>
  <c r="C11" i="3"/>
  <c r="G16" i="3"/>
  <c r="F6" i="3"/>
  <c r="G5" i="3"/>
  <c r="F4" i="3"/>
  <c r="F3" i="3"/>
  <c r="G3" i="3"/>
  <c r="B8" i="3"/>
  <c r="H13" i="3" l="1"/>
  <c r="H12" i="3"/>
  <c r="H11" i="3"/>
  <c r="H19" i="3"/>
  <c r="H22" i="3"/>
  <c r="H20" i="3"/>
  <c r="G8" i="3"/>
  <c r="C4" i="3"/>
  <c r="C3" i="3"/>
  <c r="C6" i="3"/>
  <c r="C5" i="3"/>
  <c r="F8" i="3"/>
  <c r="H5" i="3" l="1"/>
  <c r="H6" i="3"/>
  <c r="H4" i="3"/>
  <c r="H3" i="3"/>
  <c r="V36" i="1" l="1"/>
  <c r="R36" i="1"/>
  <c r="M36" i="1"/>
  <c r="V26" i="1"/>
  <c r="R26" i="1"/>
  <c r="M26" i="1"/>
  <c r="M39" i="1"/>
  <c r="F6" i="2" l="1"/>
  <c r="E6" i="2"/>
  <c r="D5" i="2"/>
  <c r="C5" i="2"/>
  <c r="S3" i="1"/>
  <c r="T3" i="1" s="1"/>
  <c r="S4" i="1"/>
  <c r="T4"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7" i="1"/>
  <c r="T27" i="1" s="1"/>
  <c r="S28" i="1"/>
  <c r="T28" i="1" s="1"/>
  <c r="S29" i="1"/>
  <c r="T29" i="1" s="1"/>
  <c r="S30" i="1"/>
  <c r="T30" i="1" s="1"/>
  <c r="S31" i="1"/>
  <c r="T31" i="1" s="1"/>
  <c r="S32" i="1"/>
  <c r="T32" i="1" s="1"/>
  <c r="S33" i="1"/>
  <c r="T33" i="1" s="1"/>
  <c r="S34" i="1"/>
  <c r="T34" i="1" s="1"/>
  <c r="S37" i="1"/>
  <c r="T37" i="1" s="1"/>
  <c r="S40" i="1"/>
  <c r="T40" i="1" s="1"/>
  <c r="S41" i="1"/>
  <c r="T41" i="1" s="1"/>
  <c r="S42" i="1"/>
  <c r="T42" i="1" s="1"/>
  <c r="S2" i="1"/>
  <c r="T2" i="1" s="1"/>
  <c r="V39" i="1"/>
  <c r="R39" i="1"/>
  <c r="S39" i="1" s="1"/>
  <c r="T39" i="1" s="1"/>
  <c r="S36" i="1"/>
  <c r="T36" i="1" s="1"/>
  <c r="S26" i="1"/>
  <c r="T26" i="1" s="1"/>
  <c r="V6" i="1"/>
  <c r="V25" i="1"/>
  <c r="V35" i="1"/>
  <c r="V38" i="1"/>
  <c r="V5" i="1"/>
  <c r="R6" i="1"/>
  <c r="S6" i="1" s="1"/>
  <c r="T6" i="1" s="1"/>
  <c r="R25" i="1"/>
  <c r="S25" i="1" s="1"/>
  <c r="T25" i="1" s="1"/>
  <c r="R35" i="1"/>
  <c r="S35" i="1" s="1"/>
  <c r="T35" i="1" s="1"/>
  <c r="R38" i="1"/>
  <c r="S38" i="1" s="1"/>
  <c r="T38" i="1" s="1"/>
  <c r="R5" i="1"/>
  <c r="S5" i="1" s="1"/>
  <c r="T5" i="1" s="1"/>
  <c r="E3" i="3" l="1"/>
  <c r="E6" i="3"/>
  <c r="E5" i="3"/>
  <c r="E4" i="3"/>
  <c r="X14" i="1"/>
  <c r="X17" i="1"/>
  <c r="X19" i="1"/>
  <c r="X11" i="1"/>
  <c r="X33" i="1"/>
  <c r="X40" i="1"/>
  <c r="X41" i="1"/>
  <c r="X42" i="1"/>
  <c r="X2" i="1"/>
  <c r="X4" i="1"/>
  <c r="X7" i="1"/>
  <c r="X8" i="1"/>
  <c r="X9" i="1"/>
  <c r="X10" i="1"/>
  <c r="X16" i="1"/>
  <c r="X22" i="1"/>
  <c r="X23" i="1"/>
  <c r="X24" i="1"/>
  <c r="X27" i="1"/>
  <c r="X28" i="1"/>
  <c r="X29" i="1"/>
  <c r="X30" i="1"/>
  <c r="X31" i="1"/>
  <c r="X32" i="1"/>
  <c r="X34" i="1"/>
  <c r="X37" i="1"/>
  <c r="X3" i="1"/>
  <c r="X13" i="1"/>
  <c r="X15" i="1"/>
  <c r="X18" i="1"/>
  <c r="X20" i="1"/>
  <c r="X21" i="1"/>
  <c r="X12" i="1"/>
  <c r="O14" i="1"/>
  <c r="O17" i="1"/>
  <c r="O19" i="1"/>
  <c r="O11" i="1"/>
  <c r="O33" i="1"/>
  <c r="O40" i="1"/>
  <c r="O41" i="1"/>
  <c r="O42" i="1"/>
  <c r="O2" i="1"/>
  <c r="O4" i="1"/>
  <c r="O7" i="1"/>
  <c r="O8" i="1"/>
  <c r="O9" i="1"/>
  <c r="O10" i="1"/>
  <c r="O16" i="1"/>
  <c r="O22" i="1"/>
  <c r="O23" i="1"/>
  <c r="O24" i="1"/>
  <c r="O27" i="1"/>
  <c r="O28" i="1"/>
  <c r="O29" i="1"/>
  <c r="O30" i="1"/>
  <c r="O31" i="1"/>
  <c r="O32" i="1"/>
  <c r="O34" i="1"/>
  <c r="O37" i="1"/>
  <c r="O3" i="1"/>
  <c r="O13" i="1"/>
  <c r="O15" i="1"/>
  <c r="O18" i="1"/>
  <c r="O20" i="1"/>
  <c r="O21" i="1"/>
  <c r="O12" i="1"/>
  <c r="O26" i="1" l="1"/>
  <c r="X36" i="1"/>
  <c r="O36" i="1"/>
  <c r="X39" i="1"/>
  <c r="O39" i="1"/>
  <c r="X26" i="1"/>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2" i="1"/>
  <c r="AD2" i="1" s="1"/>
  <c r="AE2" i="1" s="1"/>
  <c r="W3" i="1"/>
  <c r="W4" i="1"/>
  <c r="W7" i="1"/>
  <c r="W8" i="1"/>
  <c r="W9" i="1"/>
  <c r="W10" i="1"/>
  <c r="W11" i="1"/>
  <c r="W12" i="1"/>
  <c r="W13" i="1"/>
  <c r="W14" i="1"/>
  <c r="W15" i="1"/>
  <c r="W16" i="1"/>
  <c r="W17" i="1"/>
  <c r="W18" i="1"/>
  <c r="W19" i="1"/>
  <c r="W20" i="1"/>
  <c r="W21" i="1"/>
  <c r="W22" i="1"/>
  <c r="W23" i="1"/>
  <c r="W24" i="1"/>
  <c r="W27" i="1"/>
  <c r="W28" i="1"/>
  <c r="W29" i="1"/>
  <c r="W30" i="1"/>
  <c r="W31" i="1"/>
  <c r="W32" i="1"/>
  <c r="W33" i="1"/>
  <c r="W34" i="1"/>
  <c r="W37" i="1"/>
  <c r="W40" i="1"/>
  <c r="W41" i="1"/>
  <c r="W42" i="1"/>
  <c r="W2" i="1"/>
  <c r="N3" i="1"/>
  <c r="N4" i="1"/>
  <c r="N7" i="1"/>
  <c r="N8" i="1"/>
  <c r="N9" i="1"/>
  <c r="N10" i="1"/>
  <c r="N11" i="1"/>
  <c r="N12" i="1"/>
  <c r="N13" i="1"/>
  <c r="N14" i="1"/>
  <c r="N15" i="1"/>
  <c r="N16" i="1"/>
  <c r="N17" i="1"/>
  <c r="N18" i="1"/>
  <c r="N19" i="1"/>
  <c r="N20" i="1"/>
  <c r="N21" i="1"/>
  <c r="N22" i="1"/>
  <c r="N23" i="1"/>
  <c r="N24" i="1"/>
  <c r="N27" i="1"/>
  <c r="N28" i="1"/>
  <c r="N29" i="1"/>
  <c r="N30" i="1"/>
  <c r="N31" i="1"/>
  <c r="N32" i="1"/>
  <c r="N33" i="1"/>
  <c r="N34" i="1"/>
  <c r="N37" i="1"/>
  <c r="N40" i="1"/>
  <c r="N41" i="1"/>
  <c r="N42" i="1"/>
  <c r="N2"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2" i="1"/>
  <c r="Y2" i="1" s="1"/>
  <c r="X38" i="1"/>
  <c r="X35" i="1"/>
  <c r="X25" i="1"/>
  <c r="X6" i="1"/>
  <c r="X5" i="1"/>
  <c r="N39" i="1"/>
  <c r="M38" i="1"/>
  <c r="O38" i="1" s="1"/>
  <c r="N36" i="1"/>
  <c r="M35" i="1"/>
  <c r="O35" i="1" s="1"/>
  <c r="M25" i="1"/>
  <c r="O25" i="1" s="1"/>
  <c r="M6" i="1"/>
  <c r="O6" i="1" s="1"/>
  <c r="M5" i="1"/>
  <c r="O5" i="1" s="1"/>
  <c r="AG2" i="1"/>
  <c r="AH2" i="1" s="1"/>
  <c r="AK2" i="1"/>
  <c r="AL2" i="1" s="1"/>
  <c r="AM2" i="1" s="1"/>
  <c r="N35" i="1" l="1"/>
  <c r="W38" i="1"/>
  <c r="W36" i="1"/>
  <c r="N26" i="1"/>
  <c r="W6" i="1"/>
  <c r="W5" i="1"/>
  <c r="W39" i="1"/>
  <c r="N25" i="1"/>
  <c r="W25" i="1"/>
  <c r="W35" i="1"/>
  <c r="N38" i="1"/>
  <c r="N6" i="1"/>
  <c r="W26" i="1"/>
  <c r="N5" i="1"/>
</calcChain>
</file>

<file path=xl/sharedStrings.xml><?xml version="1.0" encoding="utf-8"?>
<sst xmlns="http://schemas.openxmlformats.org/spreadsheetml/2006/main" count="438" uniqueCount="222">
  <si>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</si>
  <si>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</si>
  <si>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</si>
  <si>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</si>
  <si>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</si>
  <si>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</si>
  <si>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</si>
  <si>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</si>
  <si>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</si>
  <si>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</si>
  <si>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</si>
  <si>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</si>
  <si>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</si>
  <si>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</si>
  <si>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</si>
  <si>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</si>
  <si>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</si>
  <si>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Split</t>
  </si>
  <si>
    <t>CMA Total</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</si>
  <si>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</si>
  <si>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</si>
  <si>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</si>
  <si>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</si>
  <si>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</si>
  <si>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</si>
  <si>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</si>
  <si>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</si>
  <si>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</si>
  <si>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</si>
  <si>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</si>
  <si>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</si>
  <si>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</si>
  <si>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</si>
  <si>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</si>
  <si>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2006
Population</t>
  </si>
  <si>
    <t>2006
Population
(%)</t>
  </si>
  <si>
    <t>2016
Population</t>
  </si>
  <si>
    <t>2016
Population
(%)</t>
  </si>
  <si>
    <t>Population Growth
2006-2016</t>
  </si>
  <si>
    <t>% Growth
2006-2016</t>
  </si>
  <si>
    <t>% of Total Growth
2006-2016</t>
  </si>
  <si>
    <t>Kelowna</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</si>
  <si>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</si>
  <si>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</si>
  <si>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</si>
  <si>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</si>
  <si>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</si>
  <si>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</si>
  <si>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used only 104.00, section from 103.00 does not appear to have any population (forests)</t>
  </si>
  <si>
    <r>
      <t xml:space="preserve">018.00 &amp; </t>
    </r>
    <r>
      <rPr>
        <strike/>
        <sz val="10"/>
        <color theme="1"/>
        <rFont val="Calibri"/>
        <family val="2"/>
        <scheme val="minor"/>
      </rPr>
      <t>105.02</t>
    </r>
  </si>
  <si>
    <r>
      <rPr>
        <strike/>
        <sz val="10"/>
        <color theme="1"/>
        <rFont val="Calibri"/>
        <family val="2"/>
        <scheme val="minor"/>
      </rPr>
      <t>102.01</t>
    </r>
    <r>
      <rPr>
        <sz val="10"/>
        <color theme="1"/>
        <rFont val="Calibri"/>
        <family val="2"/>
        <scheme val="minor"/>
      </rPr>
      <t>&amp;102.03&amp;</t>
    </r>
    <r>
      <rPr>
        <strike/>
        <sz val="10"/>
        <color theme="1"/>
        <rFont val="Calibri"/>
        <family val="2"/>
        <scheme val="minor"/>
      </rPr>
      <t>103</t>
    </r>
  </si>
  <si>
    <r>
      <rPr>
        <strike/>
        <sz val="10"/>
        <color theme="1"/>
        <rFont val="Calibri"/>
        <family val="2"/>
        <scheme val="minor"/>
      </rPr>
      <t>103.00</t>
    </r>
    <r>
      <rPr>
        <sz val="10"/>
        <color theme="1"/>
        <rFont val="Calibri"/>
        <family val="2"/>
        <scheme val="minor"/>
      </rPr>
      <t xml:space="preserve"> &amp; 104.00</t>
    </r>
  </si>
  <si>
    <t>105.02 reference ignored, weight apportioned is tiny (0.003=5ppl) and boundary change is unidentifiable</t>
  </si>
  <si>
    <t>102.01 and 103.00 ignored, weight apportioned is tiny (0.003=12ppl &amp; 0.0002=1ppl, respectively) and boundary change is unidentifiable</t>
  </si>
  <si>
    <t>Neighbourhood</t>
  </si>
  <si>
    <t>Dillworth-Enterprise, Munson Pond</t>
  </si>
  <si>
    <t>Sutherland-Burtch intersection</t>
  </si>
  <si>
    <t>South Pandosky-KLO</t>
  </si>
  <si>
    <t>Downtown, Cultural District</t>
  </si>
  <si>
    <t>North End</t>
  </si>
  <si>
    <t>Duck Lake IRI</t>
  </si>
  <si>
    <t>Tsinstikeptum IRI</t>
  </si>
  <si>
    <t>Southwest Mission</t>
  </si>
  <si>
    <t>West Kelowna</t>
  </si>
  <si>
    <t>Urban Edge S</t>
  </si>
  <si>
    <t>Oswell, Black Mountain</t>
  </si>
  <si>
    <t>Beyond Urban Edge W</t>
  </si>
  <si>
    <t>Split - dev't W of bridge + vast undeveloped land</t>
  </si>
  <si>
    <t>Dilworth</t>
  </si>
  <si>
    <t>NE of core, sparse mountain</t>
  </si>
  <si>
    <t>Magic Estates</t>
  </si>
  <si>
    <t>West of river, sparse</t>
  </si>
  <si>
    <t>Glenmore</t>
  </si>
  <si>
    <t>NE of core</t>
  </si>
  <si>
    <t>Woodsdale</t>
  </si>
  <si>
    <t>Okanagan Centre, Lake Country, Pixie Beach</t>
  </si>
  <si>
    <t>Rural N of city</t>
  </si>
  <si>
    <t>W of river</t>
  </si>
  <si>
    <t>Split - W of river</t>
  </si>
  <si>
    <t>Split - Rural N</t>
  </si>
  <si>
    <t>Okanagan College</t>
  </si>
  <si>
    <t>Crawford</t>
  </si>
  <si>
    <t>Split - Urban Edge SE</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</si>
  <si>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</si>
  <si>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</si>
  <si>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</si>
  <si>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</si>
  <si>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</si>
  <si>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</si>
  <si>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</si>
  <si>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</si>
  <si>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</si>
  <si>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</si>
  <si>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</si>
  <si>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</si>
  <si>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</si>
  <si>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</si>
  <si>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&lt;-- Moving Backward</t>
  </si>
  <si>
    <t>2016 CTDataMaker using new 2016 Classifications</t>
  </si>
  <si>
    <t>Unclassified</t>
  </si>
  <si>
    <t>599150008.00</t>
  </si>
  <si>
    <t>CMA</t>
  </si>
  <si>
    <t>599150009.01</t>
  </si>
  <si>
    <t>599150009.02</t>
  </si>
  <si>
    <t>599150009.03</t>
  </si>
  <si>
    <t>599150010.01</t>
  </si>
  <si>
    <t>599150010.03</t>
  </si>
  <si>
    <t>599150011.00</t>
  </si>
  <si>
    <t>599150014.00</t>
  </si>
  <si>
    <t>599150001.00</t>
  </si>
  <si>
    <t>599150002.00</t>
  </si>
  <si>
    <t>599150003.00</t>
  </si>
  <si>
    <t>599150004.00</t>
  </si>
  <si>
    <t>599150005.00</t>
  </si>
  <si>
    <t>599150006.00</t>
  </si>
  <si>
    <t>599150007.00</t>
  </si>
  <si>
    <t>599150010.02</t>
  </si>
  <si>
    <t>599150013.00</t>
  </si>
  <si>
    <t>599150015.00</t>
  </si>
  <si>
    <t>599150016.00</t>
  </si>
  <si>
    <t>599150017.00</t>
  </si>
  <si>
    <t>599150019.01</t>
  </si>
  <si>
    <t>599150019.02</t>
  </si>
  <si>
    <t>599150019.03</t>
  </si>
  <si>
    <t>599150019.04</t>
  </si>
  <si>
    <t>599150100.00</t>
  </si>
  <si>
    <t>599150101.00</t>
  </si>
  <si>
    <t>599150102.03</t>
  </si>
  <si>
    <t>599150102.04</t>
  </si>
  <si>
    <t>599150103.00</t>
  </si>
  <si>
    <t>599150018.00</t>
  </si>
  <si>
    <t>599150102.01</t>
  </si>
  <si>
    <t>599150104.00</t>
  </si>
  <si>
    <t>599150105.01</t>
  </si>
  <si>
    <t>599150105.02</t>
  </si>
  <si>
    <t>599150105.03</t>
  </si>
  <si>
    <t>599150012.00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</si>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</sst>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sz val="10"/>
      <name val="Calibri"/>
      <family val="2"/>
    </font>
    <font>
      <b/>
      <sz val="10"/>
      <color theme="1"/>
      <name val="Calibri"/>
      <family val="2"/>
      <scheme val="minor"/>
    </font>
    <font>
      <b/>
      <sz val="10"/>
      <name val="Calibri"/>
      <family val="2"/>
      <scheme val="minor"/>
    </font>
    <font>
      <sz val="10"/>
      <color rgb="FF006100"/>
      <name val="Calibri"/>
      <family val="2"/>
      <scheme val="minor"/>
    </font>
    <font>
      <sz val="10"/>
      <name val="Calibri"/>
      <family val="2"/>
      <scheme val="minor"/>
    </font>
    <font>
      <vertAlign val="superscript"/>
      <sz val="11"/>
      <color theme="1"/>
      <name val="Calibri"/>
      <family val="2"/>
      <scheme val="minor"/>
    </font>
    <font>
      <strike/>
      <sz val="10"/>
      <color theme="1"/>
      <name val="Calibri"/>
      <family val="2"/>
      <scheme val="minor"/>
    </font>
    <font>
      <sz val="10"/>
      <color theme="1"/>
      <name val="Calibri"/>
      <family val="2"/>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C8F0C8"/>
        <bgColor indexed="64"/>
      </patternFill>
    </fill>
    <fill>
      <patternFill patternType="solid">
        <fgColor rgb="FFE6E600"/>
        <bgColor indexed="64"/>
      </patternFill>
    </fill>
    <fill>
      <patternFill patternType="solid">
        <fgColor rgb="FFFFFFBE"/>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thick">
        <color auto="1"/>
      </left>
      <right style="thin">
        <color auto="1"/>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85">
    <xf numFmtId="0" fontId="0" fillId="0" borderId="0" xfId="0"/>
    <xf numFmtId="0" fontId="16" fillId="0" borderId="0" xfId="0" applyFont="1"/>
    <xf numFmtId="0" fontId="0" fillId="0" borderId="0" xfId="0" applyFill="1"/>
    <xf numFmtId="0" fontId="0" fillId="0" borderId="0" xfId="0" applyFill="1" applyBorder="1"/>
    <xf numFmtId="0" fontId="0" fillId="0" borderId="0" xfId="0" applyFill="1" applyBorder="1" applyAlignment="1">
      <alignment horizontal="center"/>
    </xf>
    <xf numFmtId="10" fontId="0" fillId="0" borderId="0" xfId="0" applyNumberFormat="1" applyFill="1" applyBorder="1" applyAlignment="1">
      <alignment horizontal="center"/>
    </xf>
    <xf numFmtId="0" fontId="0" fillId="0" borderId="0" xfId="0" applyAlignment="1">
      <alignment horizontal="center"/>
    </xf>
    <xf numFmtId="2" fontId="0" fillId="0" borderId="0" xfId="0" applyNumberFormat="1"/>
    <xf numFmtId="0" fontId="21" fillId="0" borderId="40" xfId="0" applyFont="1" applyFill="1" applyBorder="1" applyAlignment="1">
      <alignment horizontal="center" vertical="center" wrapText="1"/>
    </xf>
    <xf numFmtId="4" fontId="21" fillId="0" borderId="45" xfId="0" applyNumberFormat="1" applyFont="1" applyFill="1" applyBorder="1" applyAlignment="1">
      <alignment horizontal="center" vertical="center" wrapText="1"/>
    </xf>
    <xf numFmtId="3" fontId="21" fillId="0" borderId="42" xfId="0" applyNumberFormat="1" applyFont="1" applyFill="1" applyBorder="1" applyAlignment="1">
      <alignment horizontal="center" vertical="center" wrapText="1"/>
    </xf>
    <xf numFmtId="3" fontId="21" fillId="0" borderId="41" xfId="0" applyNumberFormat="1"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3" xfId="0" applyFont="1" applyFill="1" applyBorder="1" applyAlignment="1">
      <alignment horizontal="center" vertical="center" wrapText="1"/>
    </xf>
    <xf numFmtId="3" fontId="21" fillId="0" borderId="44" xfId="0" applyNumberFormat="1" applyFont="1" applyFill="1" applyBorder="1" applyAlignment="1">
      <alignment horizontal="center" vertical="center" wrapText="1"/>
    </xf>
    <xf numFmtId="0" fontId="21" fillId="0" borderId="42" xfId="0" applyFont="1" applyFill="1" applyBorder="1" applyAlignment="1">
      <alignment vertical="center" wrapText="1"/>
    </xf>
    <xf numFmtId="2" fontId="19" fillId="36" borderId="39" xfId="0" applyNumberFormat="1" applyFont="1" applyFill="1" applyBorder="1" applyAlignment="1">
      <alignment horizontal="center"/>
    </xf>
    <xf numFmtId="2" fontId="21" fillId="0" borderId="45" xfId="0" applyNumberFormat="1" applyFont="1" applyFill="1" applyBorder="1" applyAlignment="1">
      <alignment horizontal="center" vertical="center" wrapText="1"/>
    </xf>
    <xf numFmtId="0" fontId="21" fillId="0" borderId="45" xfId="0" applyFont="1" applyFill="1" applyBorder="1" applyAlignment="1">
      <alignment horizontal="center" vertical="center" wrapText="1"/>
    </xf>
    <xf numFmtId="3" fontId="22" fillId="0" borderId="46" xfId="0" applyNumberFormat="1" applyFont="1" applyFill="1" applyBorder="1" applyAlignment="1">
      <alignment horizontal="center" vertical="center" wrapText="1"/>
    </xf>
    <xf numFmtId="10" fontId="0" fillId="0" borderId="0" xfId="2" applyNumberFormat="1" applyFont="1" applyFill="1" applyBorder="1" applyAlignment="1">
      <alignment horizontal="center"/>
    </xf>
    <xf numFmtId="0" fontId="0" fillId="37" borderId="0" xfId="0" applyFill="1" applyBorder="1" applyAlignment="1">
      <alignment horizontal="center"/>
    </xf>
    <xf numFmtId="2" fontId="19" fillId="35" borderId="39" xfId="0" applyNumberFormat="1" applyFont="1" applyFill="1" applyBorder="1" applyAlignment="1">
      <alignment horizontal="center"/>
    </xf>
    <xf numFmtId="2" fontId="19" fillId="0" borderId="39" xfId="0" applyNumberFormat="1" applyFont="1" applyFill="1" applyBorder="1" applyAlignment="1">
      <alignment horizontal="center"/>
    </xf>
    <xf numFmtId="0" fontId="19" fillId="0" borderId="0" xfId="0" applyFont="1" applyFill="1"/>
    <xf numFmtId="0" fontId="19" fillId="36" borderId="14" xfId="0" applyFont="1" applyFill="1" applyBorder="1" applyAlignment="1">
      <alignment horizontal="center"/>
    </xf>
    <xf numFmtId="3" fontId="19" fillId="36" borderId="0" xfId="0" applyNumberFormat="1" applyFont="1" applyFill="1" applyBorder="1" applyAlignment="1">
      <alignment horizontal="center"/>
    </xf>
    <xf numFmtId="3" fontId="19" fillId="36" borderId="15" xfId="0" applyNumberFormat="1" applyFont="1" applyFill="1" applyBorder="1" applyAlignment="1">
      <alignment horizontal="center"/>
    </xf>
    <xf numFmtId="2" fontId="19" fillId="36" borderId="15" xfId="0" applyNumberFormat="1" applyFont="1" applyFill="1" applyBorder="1" applyAlignment="1">
      <alignment horizontal="center"/>
    </xf>
    <xf numFmtId="0" fontId="19" fillId="36" borderId="39" xfId="0" applyFont="1" applyFill="1" applyBorder="1" applyAlignment="1">
      <alignment horizontal="center"/>
    </xf>
    <xf numFmtId="3" fontId="24" fillId="36" borderId="15" xfId="8" applyNumberFormat="1" applyFont="1" applyFill="1" applyBorder="1" applyAlignment="1">
      <alignment horizontal="center"/>
    </xf>
    <xf numFmtId="3" fontId="24" fillId="36" borderId="0" xfId="8" applyNumberFormat="1" applyFont="1" applyFill="1" applyBorder="1" applyAlignment="1">
      <alignment horizontal="center"/>
    </xf>
    <xf numFmtId="165" fontId="24" fillId="36" borderId="0" xfId="2" applyNumberFormat="1" applyFont="1" applyFill="1" applyBorder="1" applyAlignment="1">
      <alignment horizontal="center"/>
    </xf>
    <xf numFmtId="0" fontId="19" fillId="36" borderId="15" xfId="0" applyFont="1" applyFill="1" applyBorder="1" applyAlignment="1">
      <alignment horizontal="center"/>
    </xf>
    <xf numFmtId="3" fontId="19" fillId="36" borderId="39" xfId="0" applyNumberFormat="1" applyFont="1" applyFill="1" applyBorder="1" applyAlignment="1">
      <alignment horizontal="center"/>
    </xf>
    <xf numFmtId="164" fontId="24" fillId="36" borderId="23" xfId="8" applyNumberFormat="1" applyFont="1" applyFill="1" applyBorder="1" applyAlignment="1">
      <alignment horizontal="center"/>
    </xf>
    <xf numFmtId="3" fontId="19" fillId="36" borderId="24" xfId="0" applyNumberFormat="1" applyFont="1" applyFill="1" applyBorder="1" applyAlignment="1">
      <alignment horizontal="center"/>
    </xf>
    <xf numFmtId="2" fontId="24" fillId="36" borderId="11" xfId="2" applyNumberFormat="1" applyFont="1" applyFill="1" applyBorder="1" applyAlignment="1">
      <alignment horizontal="center"/>
    </xf>
    <xf numFmtId="2" fontId="24" fillId="36" borderId="11" xfId="8" applyNumberFormat="1" applyFont="1" applyFill="1" applyBorder="1" applyAlignment="1">
      <alignment horizontal="center"/>
    </xf>
    <xf numFmtId="0" fontId="23" fillId="0" borderId="0" xfId="8" applyFont="1" applyFill="1"/>
    <xf numFmtId="0" fontId="19" fillId="35" borderId="14" xfId="0" applyFont="1" applyFill="1" applyBorder="1" applyAlignment="1">
      <alignment horizontal="center"/>
    </xf>
    <xf numFmtId="3" fontId="19" fillId="35" borderId="0" xfId="0" applyNumberFormat="1" applyFont="1" applyFill="1" applyBorder="1" applyAlignment="1">
      <alignment horizontal="center"/>
    </xf>
    <xf numFmtId="3" fontId="19" fillId="35" borderId="15" xfId="0" applyNumberFormat="1" applyFont="1" applyFill="1" applyBorder="1" applyAlignment="1">
      <alignment horizontal="center"/>
    </xf>
    <xf numFmtId="2" fontId="19" fillId="35" borderId="15" xfId="0" applyNumberFormat="1" applyFont="1" applyFill="1" applyBorder="1" applyAlignment="1">
      <alignment horizontal="center"/>
    </xf>
    <xf numFmtId="0" fontId="19" fillId="35" borderId="39" xfId="0" applyFont="1" applyFill="1" applyBorder="1" applyAlignment="1">
      <alignment horizontal="center"/>
    </xf>
    <xf numFmtId="3" fontId="24" fillId="35" borderId="15" xfId="8" applyNumberFormat="1" applyFont="1" applyFill="1" applyBorder="1" applyAlignment="1">
      <alignment horizontal="center"/>
    </xf>
    <xf numFmtId="3" fontId="24" fillId="35" borderId="0" xfId="8" applyNumberFormat="1" applyFont="1" applyFill="1" applyBorder="1" applyAlignment="1">
      <alignment horizontal="center"/>
    </xf>
    <xf numFmtId="165" fontId="24" fillId="35" borderId="0" xfId="2" applyNumberFormat="1" applyFont="1" applyFill="1" applyBorder="1" applyAlignment="1">
      <alignment horizontal="center"/>
    </xf>
    <xf numFmtId="0" fontId="19" fillId="35" borderId="15" xfId="0" applyFont="1" applyFill="1" applyBorder="1" applyAlignment="1">
      <alignment horizontal="center"/>
    </xf>
    <xf numFmtId="3" fontId="19" fillId="35" borderId="39" xfId="0" applyNumberFormat="1" applyFont="1" applyFill="1" applyBorder="1" applyAlignment="1">
      <alignment horizontal="center"/>
    </xf>
    <xf numFmtId="164" fontId="24" fillId="35" borderId="23" xfId="8" applyNumberFormat="1" applyFont="1" applyFill="1" applyBorder="1" applyAlignment="1">
      <alignment horizontal="center"/>
    </xf>
    <xf numFmtId="3" fontId="19" fillId="35" borderId="24" xfId="0" applyNumberFormat="1" applyFont="1" applyFill="1" applyBorder="1" applyAlignment="1">
      <alignment horizontal="center"/>
    </xf>
    <xf numFmtId="2" fontId="24" fillId="35" borderId="11" xfId="2" applyNumberFormat="1" applyFont="1" applyFill="1" applyBorder="1" applyAlignment="1">
      <alignment horizontal="center"/>
    </xf>
    <xf numFmtId="2" fontId="24" fillId="35" borderId="11" xfId="8" applyNumberFormat="1" applyFont="1" applyFill="1" applyBorder="1" applyAlignment="1">
      <alignment horizontal="center"/>
    </xf>
    <xf numFmtId="0" fontId="19" fillId="33" borderId="14" xfId="0" applyFont="1" applyFill="1" applyBorder="1" applyAlignment="1">
      <alignment horizontal="center"/>
    </xf>
    <xf numFmtId="2" fontId="19" fillId="33" borderId="39" xfId="0" applyNumberFormat="1" applyFont="1" applyFill="1" applyBorder="1" applyAlignment="1">
      <alignment horizontal="center"/>
    </xf>
    <xf numFmtId="3" fontId="19" fillId="33" borderId="0" xfId="0" applyNumberFormat="1" applyFont="1" applyFill="1" applyBorder="1" applyAlignment="1">
      <alignment horizontal="center"/>
    </xf>
    <xf numFmtId="3" fontId="19" fillId="33" borderId="15" xfId="0" applyNumberFormat="1" applyFont="1" applyFill="1" applyBorder="1" applyAlignment="1">
      <alignment horizontal="center"/>
    </xf>
    <xf numFmtId="2" fontId="19" fillId="33" borderId="15" xfId="0" applyNumberFormat="1" applyFont="1" applyFill="1" applyBorder="1" applyAlignment="1">
      <alignment horizontal="center"/>
    </xf>
    <xf numFmtId="0" fontId="19" fillId="33" borderId="39" xfId="0" applyFont="1" applyFill="1" applyBorder="1" applyAlignment="1">
      <alignment horizontal="center"/>
    </xf>
    <xf numFmtId="3" fontId="24" fillId="33" borderId="15" xfId="8" applyNumberFormat="1" applyFont="1" applyFill="1" applyBorder="1" applyAlignment="1">
      <alignment horizontal="center"/>
    </xf>
    <xf numFmtId="3" fontId="24" fillId="33" borderId="0" xfId="8" applyNumberFormat="1" applyFont="1" applyFill="1" applyBorder="1" applyAlignment="1">
      <alignment horizontal="center"/>
    </xf>
    <xf numFmtId="165" fontId="24" fillId="33" borderId="0" xfId="2" applyNumberFormat="1" applyFont="1" applyFill="1" applyBorder="1" applyAlignment="1">
      <alignment horizontal="center"/>
    </xf>
    <xf numFmtId="0" fontId="19" fillId="33" borderId="15" xfId="0" applyFont="1" applyFill="1" applyBorder="1" applyAlignment="1">
      <alignment horizontal="center"/>
    </xf>
    <xf numFmtId="3" fontId="19" fillId="33" borderId="39" xfId="0" applyNumberFormat="1" applyFont="1" applyFill="1" applyBorder="1" applyAlignment="1">
      <alignment horizontal="center"/>
    </xf>
    <xf numFmtId="164" fontId="24" fillId="33" borderId="23" xfId="8" applyNumberFormat="1" applyFont="1" applyFill="1" applyBorder="1" applyAlignment="1">
      <alignment horizontal="center"/>
    </xf>
    <xf numFmtId="3" fontId="19" fillId="33" borderId="24" xfId="0" applyNumberFormat="1" applyFont="1" applyFill="1" applyBorder="1" applyAlignment="1">
      <alignment horizontal="center"/>
    </xf>
    <xf numFmtId="2" fontId="24" fillId="33" borderId="11" xfId="2" applyNumberFormat="1" applyFont="1" applyFill="1" applyBorder="1" applyAlignment="1">
      <alignment horizontal="center"/>
    </xf>
    <xf numFmtId="2" fontId="24" fillId="33" borderId="11" xfId="8" applyNumberFormat="1" applyFont="1" applyFill="1" applyBorder="1" applyAlignment="1">
      <alignment horizontal="center"/>
    </xf>
    <xf numFmtId="0" fontId="19" fillId="0" borderId="14" xfId="0" applyFont="1" applyFill="1" applyBorder="1" applyAlignment="1">
      <alignment horizontal="center"/>
    </xf>
    <xf numFmtId="3" fontId="19" fillId="0" borderId="0" xfId="0" applyNumberFormat="1" applyFont="1" applyFill="1" applyBorder="1" applyAlignment="1">
      <alignment horizontal="center"/>
    </xf>
    <xf numFmtId="3" fontId="19" fillId="0" borderId="15" xfId="0" applyNumberFormat="1" applyFont="1" applyFill="1" applyBorder="1" applyAlignment="1">
      <alignment horizontal="center"/>
    </xf>
    <xf numFmtId="2" fontId="19" fillId="0" borderId="15" xfId="0" applyNumberFormat="1" applyFont="1" applyFill="1" applyBorder="1" applyAlignment="1">
      <alignment horizontal="center"/>
    </xf>
    <xf numFmtId="0" fontId="19" fillId="0" borderId="39" xfId="0" applyFont="1" applyFill="1" applyBorder="1" applyAlignment="1">
      <alignment horizontal="center"/>
    </xf>
    <xf numFmtId="3" fontId="24" fillId="0" borderId="15" xfId="8" applyNumberFormat="1" applyFont="1" applyFill="1" applyBorder="1" applyAlignment="1">
      <alignment horizontal="center"/>
    </xf>
    <xf numFmtId="3" fontId="24" fillId="0" borderId="0" xfId="8" applyNumberFormat="1" applyFont="1" applyFill="1" applyBorder="1" applyAlignment="1">
      <alignment horizontal="center"/>
    </xf>
    <xf numFmtId="165" fontId="24" fillId="0" borderId="0" xfId="2" applyNumberFormat="1" applyFont="1" applyFill="1" applyBorder="1" applyAlignment="1">
      <alignment horizontal="center"/>
    </xf>
    <xf numFmtId="0" fontId="19" fillId="0" borderId="15" xfId="0" applyFont="1" applyFill="1" applyBorder="1" applyAlignment="1">
      <alignment horizontal="center"/>
    </xf>
    <xf numFmtId="3" fontId="19" fillId="0" borderId="39" xfId="0" applyNumberFormat="1" applyFont="1" applyFill="1" applyBorder="1" applyAlignment="1">
      <alignment horizontal="center"/>
    </xf>
    <xf numFmtId="164" fontId="24" fillId="0" borderId="23" xfId="8" applyNumberFormat="1" applyFont="1" applyFill="1" applyBorder="1" applyAlignment="1">
      <alignment horizontal="center"/>
    </xf>
    <xf numFmtId="3" fontId="19" fillId="0" borderId="24" xfId="0" applyNumberFormat="1" applyFont="1" applyFill="1" applyBorder="1" applyAlignment="1">
      <alignment horizontal="center"/>
    </xf>
    <xf numFmtId="2" fontId="24" fillId="0" borderId="11" xfId="2" applyNumberFormat="1" applyFont="1" applyFill="1" applyBorder="1" applyAlignment="1">
      <alignment horizontal="center"/>
    </xf>
    <xf numFmtId="2" fontId="24" fillId="0" borderId="11" xfId="8" applyNumberFormat="1" applyFont="1" applyFill="1" applyBorder="1" applyAlignment="1">
      <alignment horizontal="center"/>
    </xf>
    <xf numFmtId="0" fontId="19" fillId="0" borderId="14" xfId="0" applyFont="1" applyFill="1" applyBorder="1"/>
    <xf numFmtId="2" fontId="19" fillId="0" borderId="39" xfId="0" applyNumberFormat="1" applyFont="1" applyFill="1" applyBorder="1"/>
    <xf numFmtId="2" fontId="19" fillId="0" borderId="15" xfId="0" applyNumberFormat="1" applyFont="1" applyFill="1" applyBorder="1"/>
    <xf numFmtId="164" fontId="19" fillId="0" borderId="39" xfId="0" applyNumberFormat="1" applyFont="1" applyFill="1" applyBorder="1" applyAlignment="1">
      <alignment horizontal="center"/>
    </xf>
    <xf numFmtId="1" fontId="19" fillId="0" borderId="15" xfId="0" applyNumberFormat="1" applyFont="1" applyFill="1" applyBorder="1" applyAlignment="1">
      <alignment horizontal="center"/>
    </xf>
    <xf numFmtId="3" fontId="21" fillId="0" borderId="39" xfId="0" applyNumberFormat="1" applyFont="1" applyFill="1" applyBorder="1" applyAlignment="1">
      <alignment horizontal="center"/>
    </xf>
    <xf numFmtId="3" fontId="21" fillId="0" borderId="0" xfId="0" applyNumberFormat="1" applyFont="1" applyFill="1" applyBorder="1" applyAlignment="1">
      <alignment horizontal="center"/>
    </xf>
    <xf numFmtId="3" fontId="21" fillId="0" borderId="24" xfId="0" applyNumberFormat="1" applyFont="1" applyFill="1" applyBorder="1" applyAlignment="1">
      <alignment horizontal="center"/>
    </xf>
    <xf numFmtId="3" fontId="19" fillId="0" borderId="10" xfId="0" applyNumberFormat="1" applyFont="1" applyFill="1" applyBorder="1" applyAlignment="1">
      <alignment horizontal="center"/>
    </xf>
    <xf numFmtId="0" fontId="19" fillId="0" borderId="23" xfId="0" applyFont="1" applyFill="1" applyBorder="1"/>
    <xf numFmtId="165" fontId="19" fillId="0" borderId="0" xfId="2" applyNumberFormat="1" applyFont="1" applyFill="1" applyBorder="1" applyAlignment="1">
      <alignment horizontal="center"/>
    </xf>
    <xf numFmtId="10" fontId="19" fillId="0" borderId="11" xfId="0" applyNumberFormat="1" applyFont="1" applyFill="1" applyBorder="1" applyAlignment="1">
      <alignment horizontal="center"/>
    </xf>
    <xf numFmtId="3" fontId="24" fillId="0" borderId="15" xfId="0" applyNumberFormat="1" applyFont="1" applyFill="1" applyBorder="1" applyAlignment="1">
      <alignment horizontal="center"/>
    </xf>
    <xf numFmtId="0" fontId="19" fillId="0" borderId="0" xfId="0" applyFont="1" applyFill="1" applyBorder="1"/>
    <xf numFmtId="0" fontId="19" fillId="0" borderId="11" xfId="0" applyFont="1" applyFill="1" applyBorder="1" applyAlignment="1">
      <alignment horizontal="center"/>
    </xf>
    <xf numFmtId="0" fontId="19" fillId="0" borderId="0" xfId="0" applyFont="1"/>
    <xf numFmtId="3" fontId="20" fillId="36" borderId="0" xfId="0" quotePrefix="1" applyNumberFormat="1" applyFont="1" applyFill="1" applyBorder="1" applyAlignment="1">
      <alignment horizontal="center"/>
    </xf>
    <xf numFmtId="3" fontId="20" fillId="36" borderId="0" xfId="0" quotePrefix="1" applyNumberFormat="1" applyFont="1" applyFill="1" applyBorder="1" applyAlignment="1">
      <alignment horizontal="center" wrapText="1"/>
    </xf>
    <xf numFmtId="3" fontId="20" fillId="35" borderId="0" xfId="0" quotePrefix="1" applyNumberFormat="1" applyFont="1" applyFill="1" applyBorder="1" applyAlignment="1">
      <alignment horizontal="center"/>
    </xf>
    <xf numFmtId="3" fontId="20" fillId="35" borderId="0" xfId="0" quotePrefix="1" applyNumberFormat="1" applyFont="1" applyFill="1" applyBorder="1" applyAlignment="1">
      <alignment horizontal="center" wrapText="1"/>
    </xf>
    <xf numFmtId="3" fontId="20" fillId="33" borderId="0" xfId="0" quotePrefix="1" applyNumberFormat="1" applyFont="1" applyFill="1" applyBorder="1" applyAlignment="1">
      <alignment horizontal="center"/>
    </xf>
    <xf numFmtId="3" fontId="20" fillId="33" borderId="0" xfId="0" quotePrefix="1" applyNumberFormat="1" applyFont="1" applyFill="1" applyBorder="1" applyAlignment="1">
      <alignment horizontal="center" wrapText="1"/>
    </xf>
    <xf numFmtId="3" fontId="20" fillId="0" borderId="0" xfId="0" quotePrefix="1" applyNumberFormat="1" applyFont="1" applyFill="1" applyBorder="1" applyAlignment="1">
      <alignment horizontal="center" wrapText="1"/>
    </xf>
    <xf numFmtId="3" fontId="20" fillId="0" borderId="0" xfId="0" quotePrefix="1" applyNumberFormat="1" applyFont="1" applyFill="1" applyBorder="1" applyAlignment="1">
      <alignment horizontal="center"/>
    </xf>
    <xf numFmtId="0" fontId="0" fillId="37" borderId="16" xfId="0" applyFill="1" applyBorder="1"/>
    <xf numFmtId="0" fontId="18" fillId="0" borderId="47" xfId="0" applyFont="1" applyBorder="1" applyAlignment="1">
      <alignment horizontal="center" vertical="center"/>
    </xf>
    <xf numFmtId="0" fontId="0" fillId="37" borderId="13" xfId="0" applyFill="1" applyBorder="1"/>
    <xf numFmtId="0" fontId="16" fillId="0" borderId="50"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51" xfId="0" applyFont="1" applyFill="1" applyBorder="1" applyAlignment="1">
      <alignment horizontal="center" vertical="center"/>
    </xf>
    <xf numFmtId="0" fontId="16" fillId="0" borderId="52" xfId="0" applyFont="1" applyFill="1" applyBorder="1" applyAlignment="1">
      <alignment horizontal="center" vertical="center" wrapText="1"/>
    </xf>
    <xf numFmtId="0" fontId="16" fillId="0" borderId="0" xfId="0" applyFont="1" applyFill="1" applyBorder="1" applyAlignment="1">
      <alignment horizontal="center"/>
    </xf>
    <xf numFmtId="0" fontId="16" fillId="0" borderId="16" xfId="0" applyFont="1" applyBorder="1"/>
    <xf numFmtId="0" fontId="0" fillId="37" borderId="47" xfId="0" applyFill="1" applyBorder="1" applyAlignment="1">
      <alignment horizontal="center"/>
    </xf>
    <xf numFmtId="10" fontId="0" fillId="0" borderId="18" xfId="0" applyNumberFormat="1" applyFill="1" applyBorder="1" applyAlignment="1">
      <alignment horizontal="center"/>
    </xf>
    <xf numFmtId="10" fontId="0" fillId="0" borderId="17" xfId="2" applyNumberFormat="1" applyFont="1" applyFill="1" applyBorder="1" applyAlignment="1">
      <alignment horizontal="center"/>
    </xf>
    <xf numFmtId="10" fontId="0" fillId="0" borderId="48" xfId="0" applyNumberFormat="1" applyFill="1" applyBorder="1" applyAlignment="1">
      <alignment horizontal="center"/>
    </xf>
    <xf numFmtId="10" fontId="0" fillId="0" borderId="49" xfId="2" applyNumberFormat="1" applyFont="1" applyFill="1" applyBorder="1" applyAlignment="1">
      <alignment horizontal="center"/>
    </xf>
    <xf numFmtId="0" fontId="16" fillId="0" borderId="12" xfId="0" applyFont="1" applyBorder="1"/>
    <xf numFmtId="0" fontId="0" fillId="0" borderId="53" xfId="0" applyFill="1" applyBorder="1" applyAlignment="1">
      <alignment horizontal="center"/>
    </xf>
    <xf numFmtId="10" fontId="0" fillId="37" borderId="10" xfId="0" applyNumberFormat="1" applyFill="1" applyBorder="1" applyAlignment="1">
      <alignment horizontal="center"/>
    </xf>
    <xf numFmtId="10" fontId="0" fillId="37" borderId="11" xfId="2" applyNumberFormat="1" applyFont="1" applyFill="1" applyBorder="1" applyAlignment="1">
      <alignment horizontal="center"/>
    </xf>
    <xf numFmtId="10" fontId="0" fillId="37" borderId="0" xfId="0" applyNumberFormat="1" applyFill="1" applyBorder="1" applyAlignment="1">
      <alignment horizontal="center"/>
    </xf>
    <xf numFmtId="10" fontId="0" fillId="37" borderId="54" xfId="2" applyNumberFormat="1" applyFont="1" applyFill="1" applyBorder="1" applyAlignment="1">
      <alignment horizontal="center"/>
    </xf>
    <xf numFmtId="0" fontId="0" fillId="37" borderId="53" xfId="0" applyFill="1" applyBorder="1" applyAlignment="1">
      <alignment horizontal="center"/>
    </xf>
    <xf numFmtId="10" fontId="18" fillId="0" borderId="10" xfId="2" applyNumberFormat="1" applyFont="1" applyFill="1" applyBorder="1" applyAlignment="1">
      <alignment horizontal="center"/>
    </xf>
    <xf numFmtId="10" fontId="18" fillId="0" borderId="11" xfId="2" applyNumberFormat="1" applyFont="1" applyFill="1" applyBorder="1" applyAlignment="1">
      <alignment horizontal="center"/>
    </xf>
    <xf numFmtId="0" fontId="0" fillId="37" borderId="54" xfId="0" applyFill="1" applyBorder="1" applyAlignment="1">
      <alignment horizontal="center"/>
    </xf>
    <xf numFmtId="0" fontId="16" fillId="0" borderId="13" xfId="0" applyFont="1" applyBorder="1"/>
    <xf numFmtId="0" fontId="0" fillId="37" borderId="50" xfId="0" applyFill="1" applyBorder="1" applyAlignment="1">
      <alignment horizontal="center"/>
    </xf>
    <xf numFmtId="0" fontId="0" fillId="37" borderId="20" xfId="0" applyFill="1" applyBorder="1" applyAlignment="1">
      <alignment horizontal="center"/>
    </xf>
    <xf numFmtId="0" fontId="0" fillId="37" borderId="19" xfId="0" applyFill="1" applyBorder="1" applyAlignment="1">
      <alignment horizontal="center"/>
    </xf>
    <xf numFmtId="10" fontId="18" fillId="0" borderId="51" xfId="2" applyNumberFormat="1" applyFont="1" applyFill="1" applyBorder="1" applyAlignment="1">
      <alignment horizontal="center"/>
    </xf>
    <xf numFmtId="10" fontId="18" fillId="0" borderId="52" xfId="2" applyNumberFormat="1" applyFont="1" applyFill="1" applyBorder="1" applyAlignment="1">
      <alignment horizontal="center"/>
    </xf>
    <xf numFmtId="167" fontId="19" fillId="36" borderId="0" xfId="0" applyNumberFormat="1" applyFont="1" applyFill="1" applyBorder="1" applyAlignment="1">
      <alignment horizontal="center"/>
    </xf>
    <xf numFmtId="167" fontId="19" fillId="35" borderId="0" xfId="0" applyNumberFormat="1" applyFont="1" applyFill="1" applyBorder="1" applyAlignment="1">
      <alignment horizontal="center"/>
    </xf>
    <xf numFmtId="167" fontId="19" fillId="33" borderId="0" xfId="0" applyNumberFormat="1" applyFont="1" applyFill="1" applyBorder="1" applyAlignment="1">
      <alignment horizontal="center"/>
    </xf>
    <xf numFmtId="167" fontId="19" fillId="0" borderId="0" xfId="0" applyNumberFormat="1" applyFont="1" applyFill="1" applyBorder="1" applyAlignment="1">
      <alignment horizontal="center"/>
    </xf>
    <xf numFmtId="0" fontId="27" fillId="0" borderId="0" xfId="0" applyFont="1" applyFill="1" applyAlignment="1">
      <alignment horizontal="center"/>
    </xf>
    <xf numFmtId="2" fontId="19" fillId="34" borderId="39" xfId="0" applyNumberFormat="1" applyFont="1" applyFill="1" applyBorder="1" applyAlignment="1">
      <alignment horizontal="center"/>
    </xf>
    <xf numFmtId="167" fontId="19" fillId="34" borderId="0" xfId="0" applyNumberFormat="1" applyFont="1" applyFill="1" applyBorder="1" applyAlignment="1">
      <alignment horizontal="center"/>
    </xf>
    <xf numFmtId="3" fontId="19" fillId="34" borderId="0" xfId="0" applyNumberFormat="1" applyFont="1" applyFill="1" applyBorder="1" applyAlignment="1">
      <alignment horizontal="center"/>
    </xf>
    <xf numFmtId="3" fontId="19" fillId="34" borderId="15" xfId="0" applyNumberFormat="1" applyFont="1" applyFill="1" applyBorder="1" applyAlignment="1">
      <alignment horizontal="center"/>
    </xf>
    <xf numFmtId="2" fontId="19" fillId="34" borderId="15" xfId="0" applyNumberFormat="1" applyFont="1" applyFill="1" applyBorder="1" applyAlignment="1">
      <alignment horizontal="center"/>
    </xf>
    <xf numFmtId="0" fontId="19" fillId="34" borderId="39" xfId="0" applyFont="1" applyFill="1" applyBorder="1" applyAlignment="1">
      <alignment horizontal="center"/>
    </xf>
    <xf numFmtId="3" fontId="24" fillId="34" borderId="15" xfId="8" applyNumberFormat="1" applyFont="1" applyFill="1" applyBorder="1" applyAlignment="1">
      <alignment horizontal="center"/>
    </xf>
    <xf numFmtId="3" fontId="24" fillId="34" borderId="0" xfId="8" applyNumberFormat="1" applyFont="1" applyFill="1" applyBorder="1" applyAlignment="1">
      <alignment horizontal="center"/>
    </xf>
    <xf numFmtId="165" fontId="24" fillId="34" borderId="0" xfId="2" applyNumberFormat="1" applyFont="1" applyFill="1" applyBorder="1" applyAlignment="1">
      <alignment horizontal="center"/>
    </xf>
    <xf numFmtId="0" fontId="19" fillId="34" borderId="15" xfId="0" applyFont="1" applyFill="1" applyBorder="1" applyAlignment="1">
      <alignment horizontal="center"/>
    </xf>
    <xf numFmtId="3" fontId="19" fillId="34" borderId="39" xfId="0" applyNumberFormat="1" applyFont="1" applyFill="1" applyBorder="1" applyAlignment="1">
      <alignment horizontal="center"/>
    </xf>
    <xf numFmtId="3" fontId="20" fillId="34" borderId="0" xfId="0" quotePrefix="1" applyNumberFormat="1" applyFont="1" applyFill="1" applyBorder="1" applyAlignment="1">
      <alignment horizontal="center" wrapText="1"/>
    </xf>
    <xf numFmtId="164" fontId="24" fillId="34" borderId="23" xfId="8" applyNumberFormat="1" applyFont="1" applyFill="1" applyBorder="1" applyAlignment="1">
      <alignment horizontal="center"/>
    </xf>
    <xf numFmtId="3" fontId="19" fillId="34" borderId="24" xfId="0" applyNumberFormat="1" applyFont="1" applyFill="1" applyBorder="1" applyAlignment="1">
      <alignment horizontal="center"/>
    </xf>
    <xf numFmtId="2" fontId="24" fillId="34" borderId="11" xfId="2" applyNumberFormat="1" applyFont="1" applyFill="1" applyBorder="1" applyAlignment="1">
      <alignment horizontal="center"/>
    </xf>
    <xf numFmtId="2" fontId="24" fillId="34" borderId="11" xfId="8" applyNumberFormat="1" applyFont="1" applyFill="1" applyBorder="1" applyAlignment="1">
      <alignment horizontal="center"/>
    </xf>
    <xf numFmtId="9" fontId="24" fillId="34" borderId="14" xfId="2" applyFont="1" applyFill="1" applyBorder="1" applyAlignment="1">
      <alignment horizontal="center"/>
    </xf>
    <xf numFmtId="0" fontId="27" fillId="0" borderId="0" xfId="0" applyFont="1" applyFill="1" applyBorder="1" applyAlignment="1">
      <alignment horizontal="center"/>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166" fontId="19" fillId="33" borderId="30" xfId="1" applyNumberFormat="1" applyFont="1" applyFill="1" applyBorder="1" applyAlignment="1">
      <alignment horizontal="center"/>
    </xf>
    <xf numFmtId="165" fontId="19" fillId="33" borderId="31" xfId="0" applyNumberFormat="1" applyFont="1" applyFill="1" applyBorder="1" applyAlignment="1">
      <alignment horizontal="center"/>
    </xf>
    <xf numFmtId="165" fontId="19" fillId="33" borderId="31" xfId="2" applyNumberFormat="1" applyFont="1" applyFill="1" applyBorder="1" applyAlignment="1">
      <alignment horizontal="center"/>
    </xf>
    <xf numFmtId="166" fontId="19" fillId="33" borderId="30" xfId="0" applyNumberFormat="1" applyFont="1" applyFill="1" applyBorder="1" applyAlignment="1">
      <alignment horizontal="center"/>
    </xf>
    <xf numFmtId="165" fontId="19" fillId="33" borderId="32" xfId="2" applyNumberFormat="1" applyFont="1" applyFill="1" applyBorder="1" applyAlignment="1">
      <alignment horizontal="center"/>
    </xf>
    <xf numFmtId="166" fontId="19" fillId="35" borderId="34" xfId="1" applyNumberFormat="1" applyFont="1" applyFill="1" applyBorder="1" applyAlignment="1">
      <alignment horizontal="center"/>
    </xf>
    <xf numFmtId="165" fontId="19" fillId="35" borderId="35" xfId="0" applyNumberFormat="1" applyFont="1" applyFill="1" applyBorder="1" applyAlignment="1">
      <alignment horizontal="center"/>
    </xf>
    <xf numFmtId="165" fontId="19" fillId="35" borderId="35" xfId="2" applyNumberFormat="1" applyFont="1" applyFill="1" applyBorder="1" applyAlignment="1">
      <alignment horizontal="center"/>
    </xf>
    <xf numFmtId="166" fontId="19" fillId="35" borderId="34" xfId="0" applyNumberFormat="1" applyFont="1" applyFill="1" applyBorder="1" applyAlignment="1">
      <alignment horizontal="center"/>
    </xf>
    <xf numFmtId="165" fontId="19" fillId="35" borderId="36" xfId="2" applyNumberFormat="1" applyFont="1" applyFill="1" applyBorder="1" applyAlignment="1">
      <alignment horizontal="center"/>
    </xf>
    <xf numFmtId="166" fontId="19" fillId="36" borderId="34" xfId="1" applyNumberFormat="1" applyFont="1" applyFill="1" applyBorder="1" applyAlignment="1">
      <alignment horizontal="center"/>
    </xf>
    <xf numFmtId="165" fontId="19" fillId="36" borderId="35" xfId="0" applyNumberFormat="1" applyFont="1" applyFill="1" applyBorder="1" applyAlignment="1">
      <alignment horizontal="center"/>
    </xf>
    <xf numFmtId="165" fontId="19" fillId="36" borderId="35" xfId="2" applyNumberFormat="1" applyFont="1" applyFill="1" applyBorder="1" applyAlignment="1">
      <alignment horizontal="center"/>
    </xf>
    <xf numFmtId="166" fontId="19" fillId="36" borderId="34" xfId="0" applyNumberFormat="1" applyFont="1" applyFill="1" applyBorder="1" applyAlignment="1">
      <alignment horizontal="center"/>
    </xf>
    <xf numFmtId="165" fontId="19" fillId="36" borderId="36" xfId="2" applyNumberFormat="1" applyFont="1" applyFill="1" applyBorder="1" applyAlignment="1">
      <alignment horizontal="center"/>
    </xf>
    <xf numFmtId="166" fontId="19" fillId="0" borderId="37" xfId="1" applyNumberFormat="1" applyFont="1" applyBorder="1" applyAlignment="1">
      <alignment horizontal="center"/>
    </xf>
    <xf numFmtId="165" fontId="19" fillId="0" borderId="22" xfId="0" applyNumberFormat="1" applyFont="1" applyBorder="1" applyAlignment="1">
      <alignment horizontal="center"/>
    </xf>
    <xf numFmtId="165" fontId="19" fillId="0" borderId="22" xfId="2" applyNumberFormat="1" applyFont="1" applyBorder="1" applyAlignment="1">
      <alignment horizontal="center"/>
    </xf>
    <xf numFmtId="166" fontId="19" fillId="0" borderId="37" xfId="0" applyNumberFormat="1" applyFont="1" applyBorder="1" applyAlignment="1">
      <alignment horizontal="center"/>
    </xf>
    <xf numFmtId="165" fontId="19" fillId="0" borderId="38" xfId="2" applyNumberFormat="1" applyFont="1" applyBorder="1" applyAlignment="1">
      <alignment horizontal="center"/>
    </xf>
    <xf numFmtId="166" fontId="21" fillId="0" borderId="26" xfId="1" applyNumberFormat="1" applyFont="1" applyBorder="1" applyAlignment="1">
      <alignment horizontal="center"/>
    </xf>
    <xf numFmtId="10" fontId="19" fillId="0" borderId="27" xfId="0" applyNumberFormat="1" applyFont="1" applyBorder="1" applyAlignment="1">
      <alignment horizontal="center"/>
    </xf>
    <xf numFmtId="0" fontId="21" fillId="0" borderId="27" xfId="0" applyFont="1" applyBorder="1" applyAlignment="1">
      <alignment horizontal="center"/>
    </xf>
    <xf numFmtId="166" fontId="21" fillId="0" borderId="26" xfId="0" applyNumberFormat="1" applyFont="1" applyBorder="1" applyAlignment="1">
      <alignment horizontal="center"/>
    </xf>
    <xf numFmtId="165" fontId="21" fillId="0" borderId="27" xfId="2" applyNumberFormat="1" applyFont="1" applyBorder="1" applyAlignment="1">
      <alignment horizontal="center"/>
    </xf>
    <xf numFmtId="165" fontId="21" fillId="0" borderId="28" xfId="0" applyNumberFormat="1" applyFont="1" applyBorder="1" applyAlignment="1">
      <alignment horizontal="center"/>
    </xf>
    <xf numFmtId="0" fontId="19" fillId="33" borderId="29" xfId="0" applyFont="1" applyFill="1" applyBorder="1"/>
    <xf numFmtId="0" fontId="19" fillId="35" borderId="33" xfId="0" applyFont="1" applyFill="1" applyBorder="1"/>
    <xf numFmtId="0" fontId="19" fillId="36" borderId="33" xfId="0" applyFont="1" applyFill="1" applyBorder="1"/>
    <xf numFmtId="0" fontId="19" fillId="0" borderId="21" xfId="0" applyFont="1" applyBorder="1"/>
    <xf numFmtId="0" fontId="21" fillId="0" borderId="25" xfId="0" applyFont="1" applyBorder="1"/>
    <xf numFmtId="165" fontId="19" fillId="35" borderId="31" xfId="2" applyNumberFormat="1" applyFont="1" applyFill="1" applyBorder="1" applyAlignment="1">
      <alignment horizontal="center"/>
    </xf>
    <xf numFmtId="0" fontId="19" fillId="0" borderId="0" xfId="0" applyFont="1" applyAlignment="1">
      <alignment horizontal="center"/>
    </xf>
    <xf numFmtId="0" fontId="23" fillId="34" borderId="39" xfId="8" applyFont="1" applyFill="1" applyBorder="1" applyAlignment="1">
      <alignment horizontal="left"/>
    </xf>
    <xf numFmtId="0" fontId="19" fillId="36" borderId="39" xfId="0" applyFont="1" applyFill="1" applyBorder="1" applyAlignment="1">
      <alignment horizontal="left"/>
    </xf>
    <xf numFmtId="0" fontId="19" fillId="35" borderId="39" xfId="0" applyFont="1" applyFill="1" applyBorder="1" applyAlignment="1">
      <alignment horizontal="left"/>
    </xf>
    <xf numFmtId="0" fontId="19" fillId="33" borderId="39" xfId="0" applyFont="1" applyFill="1" applyBorder="1" applyAlignment="1">
      <alignment horizontal="left"/>
    </xf>
    <xf numFmtId="0" fontId="19" fillId="0" borderId="39" xfId="0" applyFont="1" applyFill="1" applyBorder="1" applyAlignment="1">
      <alignment horizontal="left"/>
    </xf>
    <xf numFmtId="3" fontId="20" fillId="0" borderId="0" xfId="0" quotePrefix="1" applyNumberFormat="1" applyFont="1" applyFill="1" applyAlignment="1">
      <alignment horizontal="center"/>
    </xf>
    <xf numFmtId="1" fontId="21" fillId="0" borderId="42" xfId="0" applyNumberFormat="1" applyFont="1" applyFill="1" applyBorder="1" applyAlignment="1">
      <alignment horizontal="center" vertical="center" wrapText="1"/>
    </xf>
    <xf numFmtId="165" fontId="20" fillId="0" borderId="0" xfId="2" quotePrefix="1" applyNumberFormat="1" applyFont="1" applyFill="1" applyBorder="1" applyAlignment="1">
      <alignment horizontal="center" wrapText="1"/>
    </xf>
    <xf numFmtId="1" fontId="21" fillId="0" borderId="0" xfId="0" applyNumberFormat="1" applyFont="1" applyFill="1" applyBorder="1" applyAlignment="1">
      <alignment horizontal="center"/>
    </xf>
    <xf numFmtId="0" fontId="20" fillId="0" borderId="0" xfId="0" quotePrefix="1" applyNumberFormat="1" applyFont="1" applyFill="1" applyBorder="1"/>
    <xf numFmtId="9" fontId="24" fillId="0" borderId="11" xfId="8" applyNumberFormat="1" applyFont="1" applyFill="1" applyBorder="1" applyAlignment="1">
      <alignment horizontal="center"/>
    </xf>
    <xf numFmtId="10" fontId="19" fillId="0" borderId="11" xfId="0" applyNumberFormat="1" applyFont="1" applyFill="1" applyBorder="1"/>
    <xf numFmtId="0" fontId="19" fillId="0" borderId="11" xfId="0" applyFont="1" applyFill="1" applyBorder="1"/>
    <xf numFmtId="0" fontId="21" fillId="0" borderId="40" xfId="0" applyFont="1" applyFill="1" applyBorder="1" applyAlignment="1">
      <alignment vertical="center" wrapText="1"/>
    </xf>
    <xf numFmtId="0" fontId="23" fillId="0" borderId="14" xfId="8" applyFont="1" applyFill="1" applyBorder="1"/>
    <xf numFmtId="165" fontId="20" fillId="34" borderId="0" xfId="2" quotePrefix="1" applyNumberFormat="1" applyFont="1" applyFill="1" applyBorder="1" applyAlignment="1">
      <alignment horizontal="center" wrapText="1"/>
    </xf>
    <xf numFmtId="9" fontId="24" fillId="34" borderId="11" xfId="8" applyNumberFormat="1" applyFont="1" applyFill="1" applyBorder="1" applyAlignment="1">
      <alignment horizontal="center"/>
    </xf>
    <xf numFmtId="165" fontId="20" fillId="36" borderId="0" xfId="2" quotePrefix="1" applyNumberFormat="1" applyFont="1" applyFill="1" applyBorder="1" applyAlignment="1">
      <alignment horizontal="center" wrapText="1"/>
    </xf>
    <xf numFmtId="9" fontId="24" fillId="36" borderId="11" xfId="8" applyNumberFormat="1" applyFont="1" applyFill="1" applyBorder="1" applyAlignment="1">
      <alignment horizontal="center"/>
    </xf>
    <xf numFmtId="165" fontId="20" fillId="33" borderId="0" xfId="2" quotePrefix="1" applyNumberFormat="1" applyFont="1" applyFill="1" applyBorder="1" applyAlignment="1">
      <alignment horizontal="center" wrapText="1"/>
    </xf>
    <xf numFmtId="9" fontId="24" fillId="33" borderId="11" xfId="8" applyNumberFormat="1" applyFont="1" applyFill="1" applyBorder="1" applyAlignment="1">
      <alignment horizontal="center"/>
    </xf>
    <xf numFmtId="165" fontId="20" fillId="35" borderId="0" xfId="2" quotePrefix="1" applyNumberFormat="1" applyFont="1" applyFill="1" applyBorder="1" applyAlignment="1">
      <alignment horizontal="center" wrapText="1"/>
    </xf>
    <xf numFmtId="9" fontId="24" fillId="35" borderId="11" xfId="8" applyNumberFormat="1" applyFont="1" applyFill="1" applyBorder="1" applyAlignment="1">
      <alignment horizontal="center"/>
    </xf>
    <xf numFmtId="0" fontId="19" fillId="0" borderId="14" xfId="0" applyFont="1" applyFill="1" applyBorder="1" applyAlignment="1">
      <alignment horizontal="left"/>
    </xf>
    <xf numFmtId="165" fontId="23" fillId="0" borderId="14" xfId="8" applyNumberFormat="1" applyFont="1" applyFill="1" applyBorder="1" applyAlignment="1">
      <alignment horizontal="left"/>
    </xf>
    <xf numFmtId="166" fontId="21" fillId="0" borderId="26" xfId="1" applyNumberFormat="1" applyFont="1" applyFill="1" applyBorder="1" applyAlignment="1">
      <alignment horizontal="center"/>
    </xf>
    <xf numFmtId="0" fontId="21" fillId="38" borderId="25" xfId="0" applyFont="1" applyFill="1" applyBorder="1"/>
    <xf numFmtId="166" fontId="21" fillId="38" borderId="55" xfId="44" applyNumberFormat="1" applyFont="1" applyFill="1" applyBorder="1" applyAlignment="1">
      <alignment horizontal="center"/>
    </xf>
    <xf numFmtId="10" fontId="19" fillId="38" borderId="55" xfId="0" applyNumberFormat="1" applyFont="1" applyFill="1" applyBorder="1" applyAlignment="1">
      <alignment horizontal="center"/>
    </xf>
    <xf numFmtId="0" fontId="21" fillId="38" borderId="55" xfId="0" applyFont="1" applyFill="1" applyBorder="1" applyAlignment="1">
      <alignment horizontal="center"/>
    </xf>
    <xf numFmtId="166" fontId="21" fillId="38" borderId="55" xfId="0" applyNumberFormat="1" applyFont="1" applyFill="1" applyBorder="1" applyAlignment="1">
      <alignment horizontal="center"/>
    </xf>
    <xf numFmtId="165" fontId="21" fillId="38" borderId="55" xfId="2" applyNumberFormat="1" applyFont="1" applyFill="1" applyBorder="1" applyAlignment="1">
      <alignment horizontal="center"/>
    </xf>
    <xf numFmtId="165" fontId="21" fillId="38" borderId="56" xfId="0" applyNumberFormat="1" applyFont="1" applyFill="1" applyBorder="1" applyAlignment="1">
      <alignment horizontal="center"/>
    </xf>
    <xf numFmtId="0" fontId="19" fillId="39" borderId="63" xfId="0" applyFont="1" applyFill="1" applyBorder="1"/>
    <xf numFmtId="166" fontId="19" fillId="39" borderId="64" xfId="44" applyNumberFormat="1" applyFont="1" applyFill="1" applyBorder="1" applyAlignment="1">
      <alignment horizontal="center"/>
    </xf>
    <xf numFmtId="165" fontId="19" fillId="39" borderId="65" xfId="0" applyNumberFormat="1" applyFont="1" applyFill="1" applyBorder="1" applyAlignment="1">
      <alignment horizontal="center"/>
    </xf>
    <xf numFmtId="165" fontId="19" fillId="39" borderId="65" xfId="2" applyNumberFormat="1" applyFont="1" applyFill="1" applyBorder="1" applyAlignment="1">
      <alignment horizontal="center"/>
    </xf>
    <xf numFmtId="166" fontId="19" fillId="39" borderId="64" xfId="0" applyNumberFormat="1" applyFont="1" applyFill="1" applyBorder="1" applyAlignment="1">
      <alignment horizontal="center"/>
    </xf>
    <xf numFmtId="165" fontId="19" fillId="39" borderId="66" xfId="2" applyNumberFormat="1" applyFont="1" applyFill="1" applyBorder="1" applyAlignment="1">
      <alignment horizontal="center"/>
    </xf>
    <xf numFmtId="0" fontId="18" fillId="0" borderId="25" xfId="0" applyFont="1" applyFill="1" applyBorder="1" applyAlignment="1">
      <alignment vertical="center" wrapText="1"/>
    </xf>
    <xf numFmtId="10" fontId="0" fillId="0" borderId="0" xfId="0" applyNumberFormat="1"/>
    <xf numFmtId="0" fontId="21" fillId="0" borderId="67" xfId="0" quotePrefix="1" applyNumberFormat="1" applyFont="1" applyFill="1" applyBorder="1" applyAlignment="1">
      <alignment wrapText="1"/>
    </xf>
    <xf numFmtId="0" fontId="21" fillId="0" borderId="67" xfId="0" quotePrefix="1" applyNumberFormat="1" applyFont="1" applyFill="1" applyBorder="1" applyAlignment="1">
      <alignment horizontal="center" wrapText="1"/>
    </xf>
    <xf numFmtId="0" fontId="21" fillId="0" borderId="68" xfId="0" quotePrefix="1" applyNumberFormat="1" applyFont="1" applyFill="1" applyBorder="1" applyAlignment="1">
      <alignment wrapText="1"/>
    </xf>
    <xf numFmtId="0" fontId="21" fillId="0" borderId="69" xfId="0" quotePrefix="1" applyNumberFormat="1" applyFont="1" applyFill="1" applyBorder="1" applyAlignment="1">
      <alignment wrapText="1"/>
    </xf>
    <xf numFmtId="10" fontId="21" fillId="0" borderId="67" xfId="2" quotePrefix="1" applyNumberFormat="1" applyFont="1" applyFill="1" applyBorder="1" applyAlignment="1">
      <alignment wrapText="1"/>
    </xf>
    <xf numFmtId="0" fontId="21" fillId="0" borderId="67" xfId="0" applyNumberFormat="1" applyFont="1" applyFill="1" applyBorder="1" applyAlignment="1">
      <alignment horizontal="center" wrapText="1"/>
    </xf>
    <xf numFmtId="0" fontId="0" fillId="0" borderId="67" xfId="0" applyFill="1" applyBorder="1"/>
    <xf numFmtId="0" fontId="0" fillId="33" borderId="0" xfId="0" applyFill="1"/>
    <xf numFmtId="10" fontId="0" fillId="33" borderId="0" xfId="0" applyNumberFormat="1" applyFill="1"/>
    <xf numFmtId="0" fontId="0" fillId="39" borderId="0" xfId="0" applyFill="1"/>
    <xf numFmtId="10" fontId="0" fillId="39" borderId="0" xfId="0" applyNumberFormat="1" applyFill="1"/>
    <xf numFmtId="0" fontId="0" fillId="36" borderId="0" xfId="0" applyFill="1"/>
    <xf numFmtId="10" fontId="0" fillId="36" borderId="0" xfId="0" applyNumberFormat="1" applyFill="1"/>
    <xf numFmtId="0" fontId="19" fillId="36" borderId="0" xfId="0" applyFont="1" applyFill="1" applyAlignment="1">
      <alignment horizontal="center"/>
    </xf>
    <xf numFmtId="0" fontId="19" fillId="33" borderId="0" xfId="0" applyFont="1" applyFill="1" applyAlignment="1">
      <alignment horizontal="center"/>
    </xf>
    <xf numFmtId="0" fontId="19" fillId="39" borderId="0" xfId="0" applyFont="1" applyFill="1" applyAlignment="1">
      <alignment horizontal="center"/>
    </xf>
    <xf numFmtId="0" fontId="19" fillId="0" borderId="0" xfId="0" applyFont="1" applyFill="1" applyAlignment="1">
      <alignment horizont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21" fillId="40" borderId="55" xfId="0" applyFont="1" applyFill="1" applyBorder="1" applyAlignment="1">
      <alignment horizontal="center" vertical="center"/>
    </xf>
    <xf numFmtId="0" fontId="21" fillId="40" borderId="56" xfId="0" applyFont="1" applyFill="1" applyBorder="1" applyAlignment="1">
      <alignment horizontal="center" vertical="center"/>
    </xf>
    <xf numFmtId="0" fontId="21" fillId="40" borderId="25" xfId="0" applyFont="1" applyFill="1" applyBorder="1" applyAlignment="1">
      <alignment horizontal="center" vertical="center" wrapText="1"/>
    </xf>
    <xf numFmtId="0" fontId="28" fillId="39" borderId="57" xfId="0" applyFont="1" applyFill="1" applyBorder="1" applyAlignment="1">
      <alignment horizontal="left" vertical="center" wrapText="1"/>
    </xf>
    <xf numFmtId="0" fontId="28" fillId="39" borderId="58" xfId="0" applyFont="1" applyFill="1" applyBorder="1" applyAlignment="1">
      <alignment horizontal="left" vertical="center" wrapText="1"/>
    </xf>
    <xf numFmtId="0" fontId="28" fillId="39" borderId="59" xfId="0" applyFont="1" applyFill="1" applyBorder="1" applyAlignment="1">
      <alignment horizontal="left" vertical="center" wrapText="1"/>
    </xf>
    <xf numFmtId="0" fontId="28" fillId="39" borderId="10" xfId="0" applyFont="1" applyFill="1" applyBorder="1" applyAlignment="1">
      <alignment horizontal="left" vertical="center" wrapText="1"/>
    </xf>
    <xf numFmtId="0" fontId="28" fillId="39" borderId="0" xfId="0" applyFont="1" applyFill="1" applyBorder="1" applyAlignment="1">
      <alignment horizontal="left" vertical="center" wrapText="1"/>
    </xf>
    <xf numFmtId="0" fontId="28" fillId="39" borderId="11" xfId="0" applyFont="1" applyFill="1" applyBorder="1" applyAlignment="1">
      <alignment horizontal="left" vertical="center" wrapText="1"/>
    </xf>
    <xf numFmtId="0" fontId="28" fillId="39" borderId="60" xfId="0" applyFont="1" applyFill="1" applyBorder="1" applyAlignment="1">
      <alignment horizontal="left" vertical="center" wrapText="1"/>
    </xf>
    <xf numFmtId="0" fontId="28" fillId="39" borderId="61" xfId="0" applyFont="1" applyFill="1" applyBorder="1" applyAlignment="1">
      <alignment horizontal="left" vertical="center" wrapText="1"/>
    </xf>
    <xf numFmtId="0" fontId="28" fillId="39" borderId="62" xfId="0" applyFont="1" applyFill="1" applyBorder="1" applyAlignment="1">
      <alignment horizontal="left" vertical="center" wrapText="1"/>
    </xf>
    <xf numFmtId="0" fontId="21" fillId="40" borderId="55" xfId="0" applyFont="1" applyFill="1" applyBorder="1" applyAlignment="1">
      <alignment horizontal="center" vertical="center" wrapText="1"/>
    </xf>
    <xf numFmtId="0" fontId="30" fillId="38" borderId="0" xfId="0" applyFont="1" applyFill="1"/>
    <xf numFmtId="0" fontId="19" fillId="38" borderId="0" xfId="0" applyFont="1" applyFill="1"/>
    <xf numFmtId="0" fontId="24" fillId="0" borderId="0" xfId="45" applyFont="1"/>
    <xf numFmtId="0" fontId="19"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19" fillId="0" borderId="0" xfId="0" applyFont="1" applyAlignment="1">
      <alignment horizontal="right"/>
    </xf>
    <xf numFmtId="2" fontId="21" fillId="0" borderId="40" xfId="0" applyNumberFormat="1" applyFont="1" applyFill="1" applyBorder="1" applyAlignment="1">
      <alignment horizontal="center" vertical="center" wrapText="1"/>
    </xf>
    <xf numFmtId="1" fontId="21" fillId="0" borderId="45" xfId="0" applyNumberFormat="1" applyFont="1" applyFill="1" applyBorder="1" applyAlignment="1">
      <alignment horizontal="center" vertical="center" wrapText="1"/>
    </xf>
    <xf numFmtId="49" fontId="19" fillId="0" borderId="0" xfId="0" applyNumberFormat="1" applyFont="1" applyAlignment="1">
      <alignment vertical="center"/>
    </xf>
    <xf numFmtId="49" fontId="24" fillId="0" borderId="0" xfId="45" applyNumberFormat="1" applyFont="1"/>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xr:uid="{A0A3E329-39AA-4BA3-9F98-5D9E21CF087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5"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BE"/>
      <color rgb="FFE6E600"/>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6A1B-A329-48E4-9AB3-015B274B090D}">
  <dimension ref="A1:R46"/>
  <sheetViews>
    <sheetView workbookViewId="0">
      <selection activeCell="B25" sqref="B25"/>
    </sheetView>
  </sheetViews>
  <sheetFormatPr defaultColWidth="12.5703125" defaultRowHeight="12.75" x14ac:dyDescent="0.2"/>
  <cols>
    <col min="1" max="1" width="15.5703125" style="99" customWidth="1"/>
    <col min="2" max="2" width="20.28515625" style="99" customWidth="1"/>
    <col min="3" max="16384" width="12.5703125" style="99"/>
  </cols>
  <sheetData>
    <row r="1" spans="1:18" x14ac:dyDescent="0.2">
      <c r="A1" s="273" t="s">
        <v>152</v>
      </c>
      <c r="B1" s="274"/>
    </row>
    <row r="2" spans="1:18" x14ac:dyDescent="0.2">
      <c r="A2" s="275" t="s">
        <v>153</v>
      </c>
    </row>
    <row r="3" spans="1:18" x14ac:dyDescent="0.2">
      <c r="A3" s="99" t="s">
        <v>154</v>
      </c>
    </row>
    <row r="4" spans="1:18" x14ac:dyDescent="0.2">
      <c r="A4" s="99" t="s">
        <v>155</v>
      </c>
    </row>
    <row r="5" spans="1:18" x14ac:dyDescent="0.2">
      <c r="A5" s="99" t="s">
        <v>156</v>
      </c>
    </row>
    <row r="8" spans="1:18" x14ac:dyDescent="0.2">
      <c r="A8" s="273" t="s">
        <v>157</v>
      </c>
      <c r="B8" s="274"/>
    </row>
    <row r="9" spans="1:18" x14ac:dyDescent="0.2">
      <c r="A9" s="276" t="s">
        <v>158</v>
      </c>
      <c r="B9" s="277"/>
      <c r="C9" s="277"/>
      <c r="D9" s="277"/>
      <c r="E9" s="277"/>
      <c r="F9" s="277"/>
      <c r="G9" s="277"/>
      <c r="H9" s="277"/>
      <c r="I9" s="277"/>
      <c r="J9" s="277"/>
    </row>
    <row r="10" spans="1:18" x14ac:dyDescent="0.2">
      <c r="A10" s="276" t="s">
        <v>159</v>
      </c>
      <c r="B10" s="277"/>
      <c r="C10" s="277"/>
      <c r="D10" s="277"/>
      <c r="E10" s="277"/>
      <c r="F10" s="277"/>
      <c r="G10" s="277"/>
      <c r="H10" s="277"/>
      <c r="I10" s="277"/>
      <c r="J10" s="277"/>
      <c r="K10" s="277"/>
      <c r="L10" s="277"/>
      <c r="M10" s="277"/>
    </row>
    <row r="11" spans="1:18" x14ac:dyDescent="0.2">
      <c r="A11" s="276" t="s">
        <v>160</v>
      </c>
      <c r="B11" s="277"/>
      <c r="C11" s="277"/>
      <c r="D11" s="277"/>
      <c r="E11" s="277"/>
      <c r="F11" s="277"/>
      <c r="G11" s="277"/>
      <c r="H11" s="277"/>
      <c r="I11" s="277"/>
      <c r="J11" s="277"/>
      <c r="K11" s="277"/>
      <c r="L11" s="277"/>
      <c r="M11" s="277"/>
      <c r="N11" s="277"/>
      <c r="O11" s="277"/>
      <c r="P11" s="277"/>
      <c r="Q11" s="277"/>
      <c r="R11" s="277"/>
    </row>
    <row r="12" spans="1:18" x14ac:dyDescent="0.2">
      <c r="A12" s="276" t="s">
        <v>161</v>
      </c>
      <c r="B12" s="277"/>
      <c r="C12" s="277"/>
      <c r="D12" s="277"/>
      <c r="E12" s="277"/>
      <c r="F12" s="277"/>
      <c r="G12" s="277"/>
      <c r="H12" s="277"/>
      <c r="I12" s="277"/>
      <c r="J12" s="277"/>
      <c r="K12" s="277"/>
      <c r="L12" s="277"/>
      <c r="M12" s="277"/>
      <c r="N12" s="277"/>
      <c r="O12" s="277"/>
      <c r="P12" s="277"/>
      <c r="Q12" s="277"/>
    </row>
    <row r="13" spans="1:18" x14ac:dyDescent="0.2">
      <c r="A13" s="278" t="s">
        <v>162</v>
      </c>
      <c r="B13" s="279"/>
      <c r="C13" s="279"/>
      <c r="D13" s="279"/>
      <c r="E13" s="279"/>
      <c r="F13" s="279"/>
      <c r="G13" s="279"/>
      <c r="H13" s="279"/>
      <c r="I13" s="279"/>
      <c r="J13" s="279"/>
      <c r="K13" s="279"/>
      <c r="L13" s="279"/>
      <c r="M13" s="279"/>
      <c r="N13" s="279"/>
      <c r="O13" s="279"/>
      <c r="P13" s="279"/>
      <c r="Q13" s="279"/>
      <c r="R13" s="279"/>
    </row>
    <row r="15" spans="1:18" x14ac:dyDescent="0.2">
      <c r="E15" s="99" t="s">
        <v>163</v>
      </c>
    </row>
    <row r="16" spans="1:18" x14ac:dyDescent="0.2">
      <c r="A16" s="273" t="s">
        <v>164</v>
      </c>
      <c r="B16" s="274"/>
    </row>
    <row r="17" spans="1:2" x14ac:dyDescent="0.2">
      <c r="A17" s="99" t="s">
        <v>165</v>
      </c>
      <c r="B17" s="99" t="s">
        <v>166</v>
      </c>
    </row>
    <row r="19" spans="1:2" x14ac:dyDescent="0.2">
      <c r="A19" s="99" t="s">
        <v>167</v>
      </c>
      <c r="B19" s="275" t="s">
        <v>168</v>
      </c>
    </row>
    <row r="21" spans="1:2" x14ac:dyDescent="0.2">
      <c r="A21" s="99" t="s">
        <v>169</v>
      </c>
      <c r="B21" s="99" t="s">
        <v>170</v>
      </c>
    </row>
    <row r="22" spans="1:2" x14ac:dyDescent="0.2">
      <c r="B22" s="99" t="s">
        <v>171</v>
      </c>
    </row>
    <row r="23" spans="1:2" x14ac:dyDescent="0.2">
      <c r="B23" s="99" t="s">
        <v>172</v>
      </c>
    </row>
    <row r="25" spans="1:2" x14ac:dyDescent="0.2">
      <c r="A25" s="99" t="s">
        <v>173</v>
      </c>
      <c r="B25" s="99" t="s">
        <v>174</v>
      </c>
    </row>
    <row r="27" spans="1:2" x14ac:dyDescent="0.2">
      <c r="A27" s="99" t="s">
        <v>175</v>
      </c>
      <c r="B27" s="99" t="s">
        <v>176</v>
      </c>
    </row>
    <row r="30" spans="1:2" x14ac:dyDescent="0.2">
      <c r="A30" s="273" t="s">
        <v>177</v>
      </c>
      <c r="B30" s="274"/>
    </row>
    <row r="31" spans="1:2" x14ac:dyDescent="0.2">
      <c r="A31" s="99" t="s">
        <v>178</v>
      </c>
    </row>
    <row r="32" spans="1:2" x14ac:dyDescent="0.2">
      <c r="A32" s="275" t="s">
        <v>179</v>
      </c>
    </row>
    <row r="46" spans="1:1" x14ac:dyDescent="0.2">
      <c r="A46" s="280"/>
    </row>
  </sheetData>
  <hyperlinks>
    <hyperlink ref="B19" r:id="rId1" xr:uid="{3C18C8BB-1510-489C-91B0-D2B2D1F7B623}"/>
    <hyperlink ref="A2" r:id="rId2" xr:uid="{24ADB284-3BE5-4D71-B1E0-1806668FD532}"/>
    <hyperlink ref="A32" r:id="rId3" xr:uid="{E6ED0ECC-077B-4E57-BDF9-0144E71A29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opLeftCell="A10" workbookViewId="0">
      <selection activeCell="V2" sqref="V2:V37"/>
    </sheetView>
  </sheetViews>
  <sheetFormatPr defaultRowHeight="15" x14ac:dyDescent="0.25"/>
  <cols>
    <col min="1" max="1" width="12.5703125" bestFit="1" customWidth="1"/>
    <col min="22" max="22" width="12" bestFit="1" customWidth="1"/>
  </cols>
  <sheetData>
    <row r="1" spans="1:22" s="245" customFormat="1" ht="116.25" thickBot="1" x14ac:dyDescent="0.3">
      <c r="A1" s="239" t="s">
        <v>19</v>
      </c>
      <c r="B1" s="240" t="s">
        <v>137</v>
      </c>
      <c r="C1" s="240" t="s">
        <v>138</v>
      </c>
      <c r="D1" s="241" t="s">
        <v>22</v>
      </c>
      <c r="E1" s="239" t="s">
        <v>4</v>
      </c>
      <c r="F1" s="239" t="s">
        <v>20</v>
      </c>
      <c r="G1" s="239" t="s">
        <v>21</v>
      </c>
      <c r="H1" s="239" t="s">
        <v>23</v>
      </c>
      <c r="I1" s="242" t="s">
        <v>24</v>
      </c>
      <c r="J1" s="241" t="s">
        <v>139</v>
      </c>
      <c r="K1" s="239" t="s">
        <v>140</v>
      </c>
      <c r="L1" s="239" t="s">
        <v>141</v>
      </c>
      <c r="M1" s="239" t="s">
        <v>142</v>
      </c>
      <c r="N1" s="243" t="s">
        <v>143</v>
      </c>
      <c r="O1" s="239" t="s">
        <v>144</v>
      </c>
      <c r="P1" s="239" t="s">
        <v>145</v>
      </c>
      <c r="Q1" s="239" t="s">
        <v>146</v>
      </c>
      <c r="R1" s="243" t="s">
        <v>147</v>
      </c>
      <c r="S1" s="239" t="s">
        <v>148</v>
      </c>
      <c r="T1" s="239" t="s">
        <v>149</v>
      </c>
      <c r="U1" s="242" t="s">
        <v>150</v>
      </c>
      <c r="V1" s="244" t="s">
        <v>151</v>
      </c>
    </row>
    <row r="2" spans="1:22" ht="15.75" thickTop="1" x14ac:dyDescent="0.25">
      <c r="A2" s="250" t="s">
        <v>109</v>
      </c>
      <c r="B2" s="250" t="s">
        <v>101</v>
      </c>
      <c r="C2" s="250" t="s">
        <v>41</v>
      </c>
      <c r="D2" s="250">
        <v>19.117299804687502</v>
      </c>
      <c r="E2" s="250">
        <v>5806</v>
      </c>
      <c r="F2" s="250">
        <v>2239</v>
      </c>
      <c r="G2" s="250">
        <v>1989</v>
      </c>
      <c r="H2" s="250">
        <v>303.70397803650008</v>
      </c>
      <c r="I2" s="250">
        <v>117.1190504346751</v>
      </c>
      <c r="J2" s="250">
        <v>2760</v>
      </c>
      <c r="K2" s="250">
        <v>2465</v>
      </c>
      <c r="L2" s="250">
        <v>120</v>
      </c>
      <c r="M2" s="250">
        <v>25</v>
      </c>
      <c r="N2" s="251">
        <v>9.057971014492754E-3</v>
      </c>
      <c r="O2" s="250">
        <v>30</v>
      </c>
      <c r="P2" s="250">
        <v>55</v>
      </c>
      <c r="Q2" s="250">
        <v>85</v>
      </c>
      <c r="R2" s="251">
        <v>3.0797101449275364E-2</v>
      </c>
      <c r="S2" s="250">
        <v>15</v>
      </c>
      <c r="T2" s="250">
        <v>0</v>
      </c>
      <c r="U2" s="250">
        <v>50</v>
      </c>
      <c r="V2" s="250" t="s">
        <v>7</v>
      </c>
    </row>
    <row r="3" spans="1:22" x14ac:dyDescent="0.25">
      <c r="A3" s="250" t="s">
        <v>110</v>
      </c>
      <c r="B3" s="250" t="s">
        <v>101</v>
      </c>
      <c r="C3" s="250" t="s">
        <v>41</v>
      </c>
      <c r="D3" s="250">
        <v>5.6146997070312503</v>
      </c>
      <c r="E3" s="250">
        <v>5812</v>
      </c>
      <c r="F3" s="250">
        <v>2211</v>
      </c>
      <c r="G3" s="250">
        <v>2075</v>
      </c>
      <c r="H3" s="250">
        <v>1035.1399546304626</v>
      </c>
      <c r="I3" s="250">
        <v>393.78775631244883</v>
      </c>
      <c r="J3" s="250">
        <v>2660</v>
      </c>
      <c r="K3" s="250">
        <v>2275</v>
      </c>
      <c r="L3" s="250">
        <v>150</v>
      </c>
      <c r="M3" s="250">
        <v>90</v>
      </c>
      <c r="N3" s="251">
        <v>3.3834586466165412E-2</v>
      </c>
      <c r="O3" s="250">
        <v>35</v>
      </c>
      <c r="P3" s="250">
        <v>60</v>
      </c>
      <c r="Q3" s="250">
        <v>95</v>
      </c>
      <c r="R3" s="251">
        <v>3.5714285714285712E-2</v>
      </c>
      <c r="S3" s="250">
        <v>20</v>
      </c>
      <c r="T3" s="250">
        <v>0</v>
      </c>
      <c r="U3" s="250">
        <v>25</v>
      </c>
      <c r="V3" s="250" t="s">
        <v>7</v>
      </c>
    </row>
    <row r="4" spans="1:22" x14ac:dyDescent="0.25">
      <c r="A4" s="250" t="s">
        <v>111</v>
      </c>
      <c r="B4" s="250" t="s">
        <v>101</v>
      </c>
      <c r="C4" s="250" t="s">
        <v>41</v>
      </c>
      <c r="D4" s="250">
        <v>43.921601562500001</v>
      </c>
      <c r="E4" s="250">
        <v>7908</v>
      </c>
      <c r="F4" s="250">
        <v>2927</v>
      </c>
      <c r="G4" s="250">
        <v>2764</v>
      </c>
      <c r="H4" s="250">
        <v>180.04807927477313</v>
      </c>
      <c r="I4" s="250">
        <v>66.641467885339026</v>
      </c>
      <c r="J4" s="250">
        <v>3265</v>
      </c>
      <c r="K4" s="250">
        <v>2940</v>
      </c>
      <c r="L4" s="250">
        <v>120</v>
      </c>
      <c r="M4" s="250">
        <v>20</v>
      </c>
      <c r="N4" s="251">
        <v>6.1255742725880554E-3</v>
      </c>
      <c r="O4" s="250">
        <v>100</v>
      </c>
      <c r="P4" s="250">
        <v>45</v>
      </c>
      <c r="Q4" s="250">
        <v>145</v>
      </c>
      <c r="R4" s="251">
        <v>4.44104134762634E-2</v>
      </c>
      <c r="S4" s="250">
        <v>25</v>
      </c>
      <c r="T4" s="250">
        <v>0</v>
      </c>
      <c r="U4" s="250">
        <v>20</v>
      </c>
      <c r="V4" s="250" t="s">
        <v>7</v>
      </c>
    </row>
    <row r="5" spans="1:22" x14ac:dyDescent="0.25">
      <c r="A5" s="250" t="s">
        <v>112</v>
      </c>
      <c r="B5" s="250" t="s">
        <v>101</v>
      </c>
      <c r="C5" s="250" t="s">
        <v>41</v>
      </c>
      <c r="D5" s="250">
        <v>19.859899902343749</v>
      </c>
      <c r="E5" s="250">
        <v>4033</v>
      </c>
      <c r="F5" s="250">
        <v>1429</v>
      </c>
      <c r="G5" s="250">
        <v>1399</v>
      </c>
      <c r="H5" s="250">
        <v>203.07252402234158</v>
      </c>
      <c r="I5" s="250">
        <v>71.954038390261871</v>
      </c>
      <c r="J5" s="250">
        <v>2100</v>
      </c>
      <c r="K5" s="250">
        <v>1840</v>
      </c>
      <c r="L5" s="250">
        <v>205</v>
      </c>
      <c r="M5" s="250">
        <v>0</v>
      </c>
      <c r="N5" s="251">
        <v>0</v>
      </c>
      <c r="O5" s="250">
        <v>25</v>
      </c>
      <c r="P5" s="250">
        <v>0</v>
      </c>
      <c r="Q5" s="250">
        <v>25</v>
      </c>
      <c r="R5" s="251">
        <v>1.1904761904761904E-2</v>
      </c>
      <c r="S5" s="250">
        <v>15</v>
      </c>
      <c r="T5" s="250">
        <v>0</v>
      </c>
      <c r="U5" s="250">
        <v>10</v>
      </c>
      <c r="V5" s="250" t="s">
        <v>7</v>
      </c>
    </row>
    <row r="6" spans="1:22" x14ac:dyDescent="0.25">
      <c r="A6" s="250" t="s">
        <v>113</v>
      </c>
      <c r="B6" s="250" t="s">
        <v>101</v>
      </c>
      <c r="C6" s="250" t="s">
        <v>41</v>
      </c>
      <c r="D6" s="250">
        <v>1.9472000122070312</v>
      </c>
      <c r="E6" s="250">
        <v>3886</v>
      </c>
      <c r="F6" s="250">
        <v>1450</v>
      </c>
      <c r="G6" s="250">
        <v>1425</v>
      </c>
      <c r="H6" s="250">
        <v>1995.6861008825995</v>
      </c>
      <c r="I6" s="250">
        <v>744.6589928666416</v>
      </c>
      <c r="J6" s="250">
        <v>2010</v>
      </c>
      <c r="K6" s="250">
        <v>1600</v>
      </c>
      <c r="L6" s="250">
        <v>200</v>
      </c>
      <c r="M6" s="250">
        <v>35</v>
      </c>
      <c r="N6" s="251">
        <v>1.7412935323383085E-2</v>
      </c>
      <c r="O6" s="250">
        <v>95</v>
      </c>
      <c r="P6" s="250">
        <v>80</v>
      </c>
      <c r="Q6" s="250">
        <v>175</v>
      </c>
      <c r="R6" s="251">
        <v>8.7064676616915429E-2</v>
      </c>
      <c r="S6" s="250">
        <v>0</v>
      </c>
      <c r="T6" s="250">
        <v>0</v>
      </c>
      <c r="U6" s="250">
        <v>0</v>
      </c>
      <c r="V6" s="250" t="s">
        <v>7</v>
      </c>
    </row>
    <row r="7" spans="1:22" x14ac:dyDescent="0.25">
      <c r="A7" s="250" t="s">
        <v>114</v>
      </c>
      <c r="B7" s="250" t="s">
        <v>101</v>
      </c>
      <c r="C7" s="250" t="s">
        <v>41</v>
      </c>
      <c r="D7" s="250">
        <v>2.3333000183105468</v>
      </c>
      <c r="E7" s="250">
        <v>5289</v>
      </c>
      <c r="F7" s="250">
        <v>2002</v>
      </c>
      <c r="G7" s="250">
        <v>1959</v>
      </c>
      <c r="H7" s="250">
        <v>2266.7466500212699</v>
      </c>
      <c r="I7" s="250">
        <v>858.01225058471971</v>
      </c>
      <c r="J7" s="250">
        <v>2765</v>
      </c>
      <c r="K7" s="250">
        <v>2205</v>
      </c>
      <c r="L7" s="250">
        <v>225</v>
      </c>
      <c r="M7" s="250">
        <v>110</v>
      </c>
      <c r="N7" s="251">
        <v>3.9783001808318265E-2</v>
      </c>
      <c r="O7" s="250">
        <v>70</v>
      </c>
      <c r="P7" s="250">
        <v>100</v>
      </c>
      <c r="Q7" s="250">
        <v>170</v>
      </c>
      <c r="R7" s="251">
        <v>6.148282097649186E-2</v>
      </c>
      <c r="S7" s="250">
        <v>10</v>
      </c>
      <c r="T7" s="250">
        <v>0</v>
      </c>
      <c r="U7" s="250">
        <v>45</v>
      </c>
      <c r="V7" s="250" t="s">
        <v>7</v>
      </c>
    </row>
    <row r="8" spans="1:22" x14ac:dyDescent="0.25">
      <c r="A8" s="250" t="s">
        <v>115</v>
      </c>
      <c r="B8" s="250" t="s">
        <v>101</v>
      </c>
      <c r="C8" s="250" t="s">
        <v>41</v>
      </c>
      <c r="D8" s="250">
        <v>2.1105000305175783</v>
      </c>
      <c r="E8" s="250">
        <v>7214</v>
      </c>
      <c r="F8" s="250">
        <v>3420</v>
      </c>
      <c r="G8" s="250">
        <v>3305</v>
      </c>
      <c r="H8" s="250">
        <v>3418.1473090198633</v>
      </c>
      <c r="I8" s="250">
        <v>1620.4690597238609</v>
      </c>
      <c r="J8" s="250">
        <v>3300</v>
      </c>
      <c r="K8" s="250">
        <v>2315</v>
      </c>
      <c r="L8" s="250">
        <v>330</v>
      </c>
      <c r="M8" s="250">
        <v>245</v>
      </c>
      <c r="N8" s="251">
        <v>7.4242424242424249E-2</v>
      </c>
      <c r="O8" s="250">
        <v>260</v>
      </c>
      <c r="P8" s="250">
        <v>90</v>
      </c>
      <c r="Q8" s="250">
        <v>350</v>
      </c>
      <c r="R8" s="251">
        <v>0.10606060606060606</v>
      </c>
      <c r="S8" s="250">
        <v>10</v>
      </c>
      <c r="T8" s="250">
        <v>10</v>
      </c>
      <c r="U8" s="250">
        <v>40</v>
      </c>
      <c r="V8" s="250" t="s">
        <v>7</v>
      </c>
    </row>
    <row r="9" spans="1:22" x14ac:dyDescent="0.25">
      <c r="A9" s="246" t="s">
        <v>100</v>
      </c>
      <c r="B9" s="246" t="s">
        <v>101</v>
      </c>
      <c r="C9" s="246" t="s">
        <v>41</v>
      </c>
      <c r="D9" s="246">
        <v>10.202899780273437</v>
      </c>
      <c r="E9" s="246">
        <v>5797</v>
      </c>
      <c r="F9" s="246">
        <v>3240</v>
      </c>
      <c r="G9" s="246">
        <v>3093</v>
      </c>
      <c r="H9" s="246">
        <v>568.17180652975503</v>
      </c>
      <c r="I9" s="246">
        <v>317.55677991312859</v>
      </c>
      <c r="J9" s="246">
        <v>1675</v>
      </c>
      <c r="K9" s="246">
        <v>1255</v>
      </c>
      <c r="L9" s="246">
        <v>75</v>
      </c>
      <c r="M9" s="246">
        <v>90</v>
      </c>
      <c r="N9" s="247">
        <v>5.3731343283582089E-2</v>
      </c>
      <c r="O9" s="246">
        <v>175</v>
      </c>
      <c r="P9" s="246">
        <v>50</v>
      </c>
      <c r="Q9" s="246">
        <v>225</v>
      </c>
      <c r="R9" s="247">
        <v>0.13432835820895522</v>
      </c>
      <c r="S9" s="246">
        <v>0</v>
      </c>
      <c r="T9" s="246">
        <v>0</v>
      </c>
      <c r="U9" s="246">
        <v>25</v>
      </c>
      <c r="V9" s="246" t="s">
        <v>5</v>
      </c>
    </row>
    <row r="10" spans="1:22" x14ac:dyDescent="0.25">
      <c r="A10" s="246" t="s">
        <v>102</v>
      </c>
      <c r="B10" s="246" t="s">
        <v>101</v>
      </c>
      <c r="C10" s="246" t="s">
        <v>41</v>
      </c>
      <c r="D10" s="246">
        <v>0.85889999389648441</v>
      </c>
      <c r="E10" s="246">
        <v>2814</v>
      </c>
      <c r="F10" s="246">
        <v>1653</v>
      </c>
      <c r="G10" s="246">
        <v>1592</v>
      </c>
      <c r="H10" s="246">
        <v>3276.2836418638353</v>
      </c>
      <c r="I10" s="246">
        <v>1924.5546766172424</v>
      </c>
      <c r="J10" s="246">
        <v>1275</v>
      </c>
      <c r="K10" s="246">
        <v>960</v>
      </c>
      <c r="L10" s="246">
        <v>105</v>
      </c>
      <c r="M10" s="246">
        <v>35</v>
      </c>
      <c r="N10" s="247">
        <v>2.7450980392156862E-2</v>
      </c>
      <c r="O10" s="246">
        <v>115</v>
      </c>
      <c r="P10" s="246">
        <v>50</v>
      </c>
      <c r="Q10" s="246">
        <v>165</v>
      </c>
      <c r="R10" s="247">
        <v>0.12941176470588237</v>
      </c>
      <c r="S10" s="246">
        <v>10</v>
      </c>
      <c r="T10" s="246">
        <v>0</v>
      </c>
      <c r="U10" s="246">
        <v>0</v>
      </c>
      <c r="V10" s="246" t="s">
        <v>5</v>
      </c>
    </row>
    <row r="11" spans="1:22" x14ac:dyDescent="0.25">
      <c r="A11" s="246" t="s">
        <v>103</v>
      </c>
      <c r="B11" s="246" t="s">
        <v>101</v>
      </c>
      <c r="C11" s="246" t="s">
        <v>41</v>
      </c>
      <c r="D11" s="246">
        <v>1.4758000183105469</v>
      </c>
      <c r="E11" s="246">
        <v>4309</v>
      </c>
      <c r="F11" s="246">
        <v>2109</v>
      </c>
      <c r="G11" s="246">
        <v>1998</v>
      </c>
      <c r="H11" s="246">
        <v>2919.7722906473591</v>
      </c>
      <c r="I11" s="246">
        <v>1429.0554098341333</v>
      </c>
      <c r="J11" s="246">
        <v>1660</v>
      </c>
      <c r="K11" s="246">
        <v>1185</v>
      </c>
      <c r="L11" s="246">
        <v>145</v>
      </c>
      <c r="M11" s="246">
        <v>75</v>
      </c>
      <c r="N11" s="247">
        <v>4.5180722891566265E-2</v>
      </c>
      <c r="O11" s="246">
        <v>125</v>
      </c>
      <c r="P11" s="246">
        <v>120</v>
      </c>
      <c r="Q11" s="246">
        <v>245</v>
      </c>
      <c r="R11" s="247">
        <v>0.14759036144578314</v>
      </c>
      <c r="S11" s="246">
        <v>10</v>
      </c>
      <c r="T11" s="246">
        <v>10</v>
      </c>
      <c r="U11" s="246">
        <v>0</v>
      </c>
      <c r="V11" s="246" t="s">
        <v>5</v>
      </c>
    </row>
    <row r="12" spans="1:22" x14ac:dyDescent="0.25">
      <c r="A12" s="246" t="s">
        <v>104</v>
      </c>
      <c r="B12" s="246" t="s">
        <v>101</v>
      </c>
      <c r="C12" s="246" t="s">
        <v>41</v>
      </c>
      <c r="D12" s="246">
        <v>1.0543000030517578</v>
      </c>
      <c r="E12" s="246">
        <v>2826</v>
      </c>
      <c r="F12" s="246">
        <v>1519</v>
      </c>
      <c r="G12" s="246">
        <v>1460</v>
      </c>
      <c r="H12" s="246">
        <v>2680.4514766384441</v>
      </c>
      <c r="I12" s="246">
        <v>1440.766381108916</v>
      </c>
      <c r="J12" s="246">
        <v>1340</v>
      </c>
      <c r="K12" s="246">
        <v>925</v>
      </c>
      <c r="L12" s="246">
        <v>160</v>
      </c>
      <c r="M12" s="246">
        <v>35</v>
      </c>
      <c r="N12" s="247">
        <v>2.6119402985074626E-2</v>
      </c>
      <c r="O12" s="246">
        <v>160</v>
      </c>
      <c r="P12" s="246">
        <v>40</v>
      </c>
      <c r="Q12" s="246">
        <v>200</v>
      </c>
      <c r="R12" s="247">
        <v>0.14925373134328357</v>
      </c>
      <c r="S12" s="246">
        <v>10</v>
      </c>
      <c r="T12" s="246">
        <v>0</v>
      </c>
      <c r="U12" s="246">
        <v>15</v>
      </c>
      <c r="V12" s="246" t="s">
        <v>5</v>
      </c>
    </row>
    <row r="13" spans="1:22" x14ac:dyDescent="0.25">
      <c r="A13" s="246" t="s">
        <v>105</v>
      </c>
      <c r="B13" s="246" t="s">
        <v>101</v>
      </c>
      <c r="C13" s="246" t="s">
        <v>41</v>
      </c>
      <c r="D13" s="246">
        <v>1.0820999908447266</v>
      </c>
      <c r="E13" s="246">
        <v>3001</v>
      </c>
      <c r="F13" s="246">
        <v>1615</v>
      </c>
      <c r="G13" s="246">
        <v>1525</v>
      </c>
      <c r="H13" s="246">
        <v>2773.3111777011568</v>
      </c>
      <c r="I13" s="246">
        <v>1492.4683612087199</v>
      </c>
      <c r="J13" s="246">
        <v>1365</v>
      </c>
      <c r="K13" s="246">
        <v>960</v>
      </c>
      <c r="L13" s="246">
        <v>160</v>
      </c>
      <c r="M13" s="246">
        <v>75</v>
      </c>
      <c r="N13" s="247">
        <v>5.4945054945054944E-2</v>
      </c>
      <c r="O13" s="246">
        <v>120</v>
      </c>
      <c r="P13" s="246">
        <v>40</v>
      </c>
      <c r="Q13" s="246">
        <v>160</v>
      </c>
      <c r="R13" s="247">
        <v>0.11721611721611722</v>
      </c>
      <c r="S13" s="246">
        <v>10</v>
      </c>
      <c r="T13" s="246">
        <v>0</v>
      </c>
      <c r="U13" s="246">
        <v>10</v>
      </c>
      <c r="V13" s="246" t="s">
        <v>5</v>
      </c>
    </row>
    <row r="14" spans="1:22" x14ac:dyDescent="0.25">
      <c r="A14" s="250" t="s">
        <v>116</v>
      </c>
      <c r="B14" s="250" t="s">
        <v>101</v>
      </c>
      <c r="C14" s="250" t="s">
        <v>41</v>
      </c>
      <c r="D14" s="250">
        <v>2.0135000610351561</v>
      </c>
      <c r="E14" s="250">
        <v>3210</v>
      </c>
      <c r="F14" s="250">
        <v>1703</v>
      </c>
      <c r="G14" s="250">
        <v>1577</v>
      </c>
      <c r="H14" s="250">
        <v>1594.2388391832051</v>
      </c>
      <c r="I14" s="250">
        <v>845.79088570996839</v>
      </c>
      <c r="J14" s="250">
        <v>1055</v>
      </c>
      <c r="K14" s="250">
        <v>875</v>
      </c>
      <c r="L14" s="250">
        <v>90</v>
      </c>
      <c r="M14" s="250">
        <v>0</v>
      </c>
      <c r="N14" s="251">
        <v>0</v>
      </c>
      <c r="O14" s="250">
        <v>55</v>
      </c>
      <c r="P14" s="250">
        <v>15</v>
      </c>
      <c r="Q14" s="250">
        <v>70</v>
      </c>
      <c r="R14" s="251">
        <v>6.6350710900473939E-2</v>
      </c>
      <c r="S14" s="250">
        <v>0</v>
      </c>
      <c r="T14" s="250">
        <v>0</v>
      </c>
      <c r="U14" s="250">
        <v>10</v>
      </c>
      <c r="V14" s="250" t="s">
        <v>7</v>
      </c>
    </row>
    <row r="15" spans="1:22" x14ac:dyDescent="0.25">
      <c r="A15" s="246" t="s">
        <v>106</v>
      </c>
      <c r="B15" s="246" t="s">
        <v>101</v>
      </c>
      <c r="C15" s="246" t="s">
        <v>41</v>
      </c>
      <c r="D15" s="246">
        <v>1.3021000671386718</v>
      </c>
      <c r="E15" s="246">
        <v>2794</v>
      </c>
      <c r="F15" s="246">
        <v>1440</v>
      </c>
      <c r="G15" s="246">
        <v>1340</v>
      </c>
      <c r="H15" s="246">
        <v>2145.7644235744006</v>
      </c>
      <c r="I15" s="246">
        <v>1105.9057873826544</v>
      </c>
      <c r="J15" s="246">
        <v>1370</v>
      </c>
      <c r="K15" s="246">
        <v>975</v>
      </c>
      <c r="L15" s="246">
        <v>120</v>
      </c>
      <c r="M15" s="246">
        <v>75</v>
      </c>
      <c r="N15" s="247">
        <v>5.4744525547445258E-2</v>
      </c>
      <c r="O15" s="246">
        <v>145</v>
      </c>
      <c r="P15" s="246">
        <v>40</v>
      </c>
      <c r="Q15" s="246">
        <v>185</v>
      </c>
      <c r="R15" s="247">
        <v>0.13503649635036497</v>
      </c>
      <c r="S15" s="246">
        <v>0</v>
      </c>
      <c r="T15" s="246">
        <v>0</v>
      </c>
      <c r="U15" s="246">
        <v>15</v>
      </c>
      <c r="V15" s="246" t="s">
        <v>5</v>
      </c>
    </row>
    <row r="16" spans="1:22" x14ac:dyDescent="0.25">
      <c r="A16" s="246" t="s">
        <v>107</v>
      </c>
      <c r="B16" s="246" t="s">
        <v>101</v>
      </c>
      <c r="C16" s="246" t="s">
        <v>41</v>
      </c>
      <c r="D16" s="246">
        <v>0.94660003662109371</v>
      </c>
      <c r="E16" s="246">
        <v>3509</v>
      </c>
      <c r="F16" s="246">
        <v>2151</v>
      </c>
      <c r="G16" s="246">
        <v>1989</v>
      </c>
      <c r="H16" s="246">
        <v>3706.9510503353035</v>
      </c>
      <c r="I16" s="246">
        <v>2272.3430348450379</v>
      </c>
      <c r="J16" s="246">
        <v>1905</v>
      </c>
      <c r="K16" s="246">
        <v>1085</v>
      </c>
      <c r="L16" s="246">
        <v>175</v>
      </c>
      <c r="M16" s="246">
        <v>90</v>
      </c>
      <c r="N16" s="247">
        <v>4.7244094488188976E-2</v>
      </c>
      <c r="O16" s="246">
        <v>375</v>
      </c>
      <c r="P16" s="246">
        <v>125</v>
      </c>
      <c r="Q16" s="246">
        <v>500</v>
      </c>
      <c r="R16" s="247">
        <v>0.26246719160104987</v>
      </c>
      <c r="S16" s="246">
        <v>15</v>
      </c>
      <c r="T16" s="246">
        <v>0</v>
      </c>
      <c r="U16" s="246">
        <v>30</v>
      </c>
      <c r="V16" s="246" t="s">
        <v>5</v>
      </c>
    </row>
    <row r="17" spans="1:22" x14ac:dyDescent="0.25">
      <c r="A17" s="248" t="s">
        <v>136</v>
      </c>
      <c r="B17" s="248" t="s">
        <v>101</v>
      </c>
      <c r="C17" s="248" t="s">
        <v>41</v>
      </c>
      <c r="D17" s="248">
        <v>1.4616999816894531</v>
      </c>
      <c r="E17" s="248">
        <v>1725</v>
      </c>
      <c r="F17" s="248">
        <v>1314</v>
      </c>
      <c r="G17" s="248">
        <v>950</v>
      </c>
      <c r="H17" s="248">
        <v>1180.1327369561989</v>
      </c>
      <c r="I17" s="248">
        <v>898.95328484663492</v>
      </c>
      <c r="J17" s="248">
        <v>0</v>
      </c>
      <c r="K17" s="248">
        <v>0</v>
      </c>
      <c r="L17" s="248">
        <v>0</v>
      </c>
      <c r="M17" s="248">
        <v>0</v>
      </c>
      <c r="N17" s="249" t="e">
        <v>#DIV/0!</v>
      </c>
      <c r="O17" s="248">
        <v>0</v>
      </c>
      <c r="P17" s="248">
        <v>0</v>
      </c>
      <c r="Q17" s="248">
        <v>0</v>
      </c>
      <c r="R17" s="249" t="e">
        <v>#DIV/0!</v>
      </c>
      <c r="S17" s="248">
        <v>0</v>
      </c>
      <c r="T17" s="248">
        <v>0</v>
      </c>
      <c r="U17" s="248">
        <v>0</v>
      </c>
      <c r="V17" s="248" t="s">
        <v>99</v>
      </c>
    </row>
    <row r="18" spans="1:22" x14ac:dyDescent="0.25">
      <c r="A18" s="250" t="s">
        <v>117</v>
      </c>
      <c r="B18" s="250" t="s">
        <v>101</v>
      </c>
      <c r="C18" s="250" t="s">
        <v>41</v>
      </c>
      <c r="D18" s="250">
        <v>1.0591999816894531</v>
      </c>
      <c r="E18" s="250">
        <v>921</v>
      </c>
      <c r="F18" s="250">
        <v>474</v>
      </c>
      <c r="G18" s="250">
        <v>456</v>
      </c>
      <c r="H18" s="250">
        <v>869.52418421588311</v>
      </c>
      <c r="I18" s="250">
        <v>447.50756060621995</v>
      </c>
      <c r="J18" s="250">
        <v>510</v>
      </c>
      <c r="K18" s="250">
        <v>465</v>
      </c>
      <c r="L18" s="250">
        <v>10</v>
      </c>
      <c r="M18" s="250">
        <v>0</v>
      </c>
      <c r="N18" s="251">
        <v>0</v>
      </c>
      <c r="O18" s="250">
        <v>15</v>
      </c>
      <c r="P18" s="250">
        <v>25</v>
      </c>
      <c r="Q18" s="250">
        <v>40</v>
      </c>
      <c r="R18" s="251">
        <v>7.8431372549019607E-2</v>
      </c>
      <c r="S18" s="250">
        <v>0</v>
      </c>
      <c r="T18" s="250">
        <v>0</v>
      </c>
      <c r="U18" s="250">
        <v>0</v>
      </c>
      <c r="V18" s="250" t="s">
        <v>7</v>
      </c>
    </row>
    <row r="19" spans="1:22" x14ac:dyDescent="0.25">
      <c r="A19" s="246" t="s">
        <v>108</v>
      </c>
      <c r="B19" s="246" t="s">
        <v>101</v>
      </c>
      <c r="C19" s="246" t="s">
        <v>41</v>
      </c>
      <c r="D19" s="246">
        <v>0.91319999694824217</v>
      </c>
      <c r="E19" s="246">
        <v>3086</v>
      </c>
      <c r="F19" s="246">
        <v>1623</v>
      </c>
      <c r="G19" s="246">
        <v>1512</v>
      </c>
      <c r="H19" s="246">
        <v>3379.325460263779</v>
      </c>
      <c r="I19" s="246">
        <v>1777.2667602100173</v>
      </c>
      <c r="J19" s="246">
        <v>1460</v>
      </c>
      <c r="K19" s="246">
        <v>955</v>
      </c>
      <c r="L19" s="246">
        <v>105</v>
      </c>
      <c r="M19" s="246">
        <v>55</v>
      </c>
      <c r="N19" s="247">
        <v>3.7671232876712327E-2</v>
      </c>
      <c r="O19" s="246">
        <v>220</v>
      </c>
      <c r="P19" s="246">
        <v>80</v>
      </c>
      <c r="Q19" s="246">
        <v>300</v>
      </c>
      <c r="R19" s="247">
        <v>0.20547945205479451</v>
      </c>
      <c r="S19" s="246">
        <v>0</v>
      </c>
      <c r="T19" s="246">
        <v>10</v>
      </c>
      <c r="U19" s="246">
        <v>30</v>
      </c>
      <c r="V19" s="246" t="s">
        <v>5</v>
      </c>
    </row>
    <row r="20" spans="1:22" x14ac:dyDescent="0.25">
      <c r="A20" s="250" t="s">
        <v>118</v>
      </c>
      <c r="B20" s="250" t="s">
        <v>101</v>
      </c>
      <c r="C20" s="250" t="s">
        <v>41</v>
      </c>
      <c r="D20" s="250">
        <v>3.0530999755859374</v>
      </c>
      <c r="E20" s="250">
        <v>4783</v>
      </c>
      <c r="F20" s="250">
        <v>1967</v>
      </c>
      <c r="G20" s="250">
        <v>1904</v>
      </c>
      <c r="H20" s="250">
        <v>1566.6044473640493</v>
      </c>
      <c r="I20" s="250">
        <v>644.26321303890552</v>
      </c>
      <c r="J20" s="250">
        <v>2270</v>
      </c>
      <c r="K20" s="250">
        <v>1820</v>
      </c>
      <c r="L20" s="250">
        <v>195</v>
      </c>
      <c r="M20" s="250">
        <v>25</v>
      </c>
      <c r="N20" s="251">
        <v>1.1013215859030838E-2</v>
      </c>
      <c r="O20" s="250">
        <v>85</v>
      </c>
      <c r="P20" s="250">
        <v>110</v>
      </c>
      <c r="Q20" s="250">
        <v>195</v>
      </c>
      <c r="R20" s="251">
        <v>8.590308370044053E-2</v>
      </c>
      <c r="S20" s="250">
        <v>10</v>
      </c>
      <c r="T20" s="250">
        <v>15</v>
      </c>
      <c r="U20" s="250">
        <v>15</v>
      </c>
      <c r="V20" s="250" t="s">
        <v>7</v>
      </c>
    </row>
    <row r="21" spans="1:22" x14ac:dyDescent="0.25">
      <c r="A21" s="250" t="s">
        <v>119</v>
      </c>
      <c r="B21" s="250" t="s">
        <v>101</v>
      </c>
      <c r="C21" s="250" t="s">
        <v>41</v>
      </c>
      <c r="D21" s="250">
        <v>2.8898999023437502</v>
      </c>
      <c r="E21" s="250">
        <v>3440</v>
      </c>
      <c r="F21" s="250">
        <v>1345</v>
      </c>
      <c r="G21" s="250">
        <v>1307</v>
      </c>
      <c r="H21" s="250">
        <v>1190.3526475813612</v>
      </c>
      <c r="I21" s="250">
        <v>465.4140438944566</v>
      </c>
      <c r="J21" s="250">
        <v>1645</v>
      </c>
      <c r="K21" s="250">
        <v>1360</v>
      </c>
      <c r="L21" s="250">
        <v>145</v>
      </c>
      <c r="M21" s="250">
        <v>20</v>
      </c>
      <c r="N21" s="251">
        <v>1.2158054711246201E-2</v>
      </c>
      <c r="O21" s="250">
        <v>55</v>
      </c>
      <c r="P21" s="250">
        <v>20</v>
      </c>
      <c r="Q21" s="250">
        <v>75</v>
      </c>
      <c r="R21" s="251">
        <v>4.5592705167173252E-2</v>
      </c>
      <c r="S21" s="250">
        <v>0</v>
      </c>
      <c r="T21" s="250">
        <v>0</v>
      </c>
      <c r="U21" s="250">
        <v>30</v>
      </c>
      <c r="V21" s="250" t="s">
        <v>7</v>
      </c>
    </row>
    <row r="22" spans="1:22" x14ac:dyDescent="0.25">
      <c r="A22" s="250" t="s">
        <v>120</v>
      </c>
      <c r="B22" s="250" t="s">
        <v>101</v>
      </c>
      <c r="C22" s="250" t="s">
        <v>41</v>
      </c>
      <c r="D22" s="250">
        <v>2.5951000976562502</v>
      </c>
      <c r="E22" s="250">
        <v>5077</v>
      </c>
      <c r="F22" s="250">
        <v>1887</v>
      </c>
      <c r="G22" s="250">
        <v>1824</v>
      </c>
      <c r="H22" s="250">
        <v>1956.3792566557504</v>
      </c>
      <c r="I22" s="250">
        <v>727.13958190061078</v>
      </c>
      <c r="J22" s="250">
        <v>2685</v>
      </c>
      <c r="K22" s="250">
        <v>2110</v>
      </c>
      <c r="L22" s="250">
        <v>305</v>
      </c>
      <c r="M22" s="250">
        <v>50</v>
      </c>
      <c r="N22" s="251">
        <v>1.86219739292365E-2</v>
      </c>
      <c r="O22" s="250">
        <v>95</v>
      </c>
      <c r="P22" s="250">
        <v>80</v>
      </c>
      <c r="Q22" s="250">
        <v>175</v>
      </c>
      <c r="R22" s="251">
        <v>6.5176908752327747E-2</v>
      </c>
      <c r="S22" s="250">
        <v>0</v>
      </c>
      <c r="T22" s="250">
        <v>0</v>
      </c>
      <c r="U22" s="250">
        <v>45</v>
      </c>
      <c r="V22" s="250" t="s">
        <v>7</v>
      </c>
    </row>
    <row r="23" spans="1:22" x14ac:dyDescent="0.25">
      <c r="A23" t="s">
        <v>130</v>
      </c>
      <c r="B23" t="s">
        <v>101</v>
      </c>
      <c r="C23" t="s">
        <v>41</v>
      </c>
      <c r="D23">
        <v>24.428601074218751</v>
      </c>
      <c r="E23">
        <v>3427</v>
      </c>
      <c r="F23">
        <v>1964</v>
      </c>
      <c r="G23">
        <v>1507</v>
      </c>
      <c r="H23">
        <v>140.28637946103095</v>
      </c>
      <c r="I23">
        <v>80.39756325108398</v>
      </c>
      <c r="J23">
        <v>1490</v>
      </c>
      <c r="K23">
        <v>1200</v>
      </c>
      <c r="L23">
        <v>130</v>
      </c>
      <c r="M23">
        <v>60</v>
      </c>
      <c r="N23" s="238">
        <v>4.0268456375838924E-2</v>
      </c>
      <c r="O23">
        <v>75</v>
      </c>
      <c r="P23">
        <v>25</v>
      </c>
      <c r="Q23">
        <v>100</v>
      </c>
      <c r="R23" s="238">
        <v>6.7114093959731544E-2</v>
      </c>
      <c r="S23">
        <v>0</v>
      </c>
      <c r="T23">
        <v>0</v>
      </c>
      <c r="U23">
        <v>10</v>
      </c>
      <c r="V23" t="s">
        <v>3</v>
      </c>
    </row>
    <row r="24" spans="1:22" x14ac:dyDescent="0.25">
      <c r="A24" s="250" t="s">
        <v>121</v>
      </c>
      <c r="B24" s="250" t="s">
        <v>101</v>
      </c>
      <c r="C24" s="250" t="s">
        <v>41</v>
      </c>
      <c r="D24" s="250">
        <v>33.343500976562503</v>
      </c>
      <c r="E24" s="250">
        <v>5448</v>
      </c>
      <c r="F24" s="250">
        <v>2320</v>
      </c>
      <c r="G24" s="250">
        <v>2079</v>
      </c>
      <c r="H24" s="250">
        <v>163.39016121400857</v>
      </c>
      <c r="I24" s="250">
        <v>69.578776434746686</v>
      </c>
      <c r="J24" s="250">
        <v>2570</v>
      </c>
      <c r="K24" s="250">
        <v>2260</v>
      </c>
      <c r="L24" s="250">
        <v>195</v>
      </c>
      <c r="M24" s="250">
        <v>15</v>
      </c>
      <c r="N24" s="251">
        <v>5.8365758754863814E-3</v>
      </c>
      <c r="O24" s="250">
        <v>55</v>
      </c>
      <c r="P24" s="250">
        <v>15</v>
      </c>
      <c r="Q24" s="250">
        <v>70</v>
      </c>
      <c r="R24" s="251">
        <v>2.7237354085603113E-2</v>
      </c>
      <c r="S24" s="250">
        <v>10</v>
      </c>
      <c r="T24" s="250">
        <v>0</v>
      </c>
      <c r="U24" s="250">
        <v>30</v>
      </c>
      <c r="V24" s="250" t="s">
        <v>7</v>
      </c>
    </row>
    <row r="25" spans="1:22" x14ac:dyDescent="0.25">
      <c r="A25" s="250" t="s">
        <v>122</v>
      </c>
      <c r="B25" s="250" t="s">
        <v>101</v>
      </c>
      <c r="C25" s="250" t="s">
        <v>41</v>
      </c>
      <c r="D25" s="250">
        <v>1.9613000488281249</v>
      </c>
      <c r="E25" s="250">
        <v>4341</v>
      </c>
      <c r="F25" s="250">
        <v>2073</v>
      </c>
      <c r="G25" s="250">
        <v>1952</v>
      </c>
      <c r="H25" s="250">
        <v>2213.3278396611186</v>
      </c>
      <c r="I25" s="250">
        <v>1056.9519953046531</v>
      </c>
      <c r="J25" s="250">
        <v>1685</v>
      </c>
      <c r="K25" s="250">
        <v>1455</v>
      </c>
      <c r="L25" s="250">
        <v>100</v>
      </c>
      <c r="M25" s="250">
        <v>45</v>
      </c>
      <c r="N25" s="251">
        <v>2.6706231454005934E-2</v>
      </c>
      <c r="O25" s="250">
        <v>15</v>
      </c>
      <c r="P25" s="250">
        <v>35</v>
      </c>
      <c r="Q25" s="250">
        <v>50</v>
      </c>
      <c r="R25" s="251">
        <v>2.967359050445104E-2</v>
      </c>
      <c r="S25" s="250">
        <v>0</v>
      </c>
      <c r="T25" s="250">
        <v>0</v>
      </c>
      <c r="U25" s="250">
        <v>15</v>
      </c>
      <c r="V25" s="250" t="s">
        <v>7</v>
      </c>
    </row>
    <row r="26" spans="1:22" x14ac:dyDescent="0.25">
      <c r="A26" s="250" t="s">
        <v>123</v>
      </c>
      <c r="B26" s="250" t="s">
        <v>101</v>
      </c>
      <c r="C26" s="250" t="s">
        <v>41</v>
      </c>
      <c r="D26" s="250">
        <v>26.464599609375</v>
      </c>
      <c r="E26" s="250">
        <v>4044</v>
      </c>
      <c r="F26" s="250">
        <v>1491</v>
      </c>
      <c r="G26" s="250">
        <v>1400</v>
      </c>
      <c r="H26" s="250">
        <v>152.80790413195695</v>
      </c>
      <c r="I26" s="250">
        <v>56.339412725209641</v>
      </c>
      <c r="J26" s="250">
        <v>1830</v>
      </c>
      <c r="K26" s="250">
        <v>1530</v>
      </c>
      <c r="L26" s="250">
        <v>110</v>
      </c>
      <c r="M26" s="250">
        <v>55</v>
      </c>
      <c r="N26" s="251">
        <v>3.0054644808743168E-2</v>
      </c>
      <c r="O26" s="250">
        <v>25</v>
      </c>
      <c r="P26" s="250">
        <v>85</v>
      </c>
      <c r="Q26" s="250">
        <v>110</v>
      </c>
      <c r="R26" s="251">
        <v>6.0109289617486336E-2</v>
      </c>
      <c r="S26" s="250">
        <v>0</v>
      </c>
      <c r="T26" s="250">
        <v>0</v>
      </c>
      <c r="U26" s="250">
        <v>20</v>
      </c>
      <c r="V26" s="250" t="s">
        <v>7</v>
      </c>
    </row>
    <row r="27" spans="1:22" x14ac:dyDescent="0.25">
      <c r="A27" s="250" t="s">
        <v>124</v>
      </c>
      <c r="B27" s="250" t="s">
        <v>101</v>
      </c>
      <c r="C27" s="250" t="s">
        <v>41</v>
      </c>
      <c r="D27" s="250">
        <v>1.6555999755859374</v>
      </c>
      <c r="E27" s="250">
        <v>4130</v>
      </c>
      <c r="F27" s="250">
        <v>1554</v>
      </c>
      <c r="G27" s="250">
        <v>1514</v>
      </c>
      <c r="H27" s="250">
        <v>2494.5639411104376</v>
      </c>
      <c r="I27" s="250">
        <v>938.63253377375781</v>
      </c>
      <c r="J27" s="250">
        <v>2080</v>
      </c>
      <c r="K27" s="250">
        <v>1785</v>
      </c>
      <c r="L27" s="250">
        <v>120</v>
      </c>
      <c r="M27" s="250">
        <v>70</v>
      </c>
      <c r="N27" s="251">
        <v>3.3653846153846152E-2</v>
      </c>
      <c r="O27" s="250">
        <v>50</v>
      </c>
      <c r="P27" s="250">
        <v>30</v>
      </c>
      <c r="Q27" s="250">
        <v>80</v>
      </c>
      <c r="R27" s="251">
        <v>3.8461538461538464E-2</v>
      </c>
      <c r="S27" s="250">
        <v>10</v>
      </c>
      <c r="T27" s="250">
        <v>0</v>
      </c>
      <c r="U27" s="250">
        <v>10</v>
      </c>
      <c r="V27" s="250" t="s">
        <v>7</v>
      </c>
    </row>
    <row r="28" spans="1:22" x14ac:dyDescent="0.25">
      <c r="A28" s="250" t="s">
        <v>125</v>
      </c>
      <c r="B28" s="250" t="s">
        <v>101</v>
      </c>
      <c r="C28" s="250" t="s">
        <v>41</v>
      </c>
      <c r="D28" s="250">
        <v>12.913699951171875</v>
      </c>
      <c r="E28" s="250">
        <v>7464</v>
      </c>
      <c r="F28" s="250">
        <v>3040</v>
      </c>
      <c r="G28" s="250">
        <v>2851</v>
      </c>
      <c r="H28" s="250">
        <v>577.99081814059548</v>
      </c>
      <c r="I28" s="250">
        <v>235.40890770999602</v>
      </c>
      <c r="J28" s="250">
        <v>3190</v>
      </c>
      <c r="K28" s="250">
        <v>2750</v>
      </c>
      <c r="L28" s="250">
        <v>190</v>
      </c>
      <c r="M28" s="250">
        <v>100</v>
      </c>
      <c r="N28" s="251">
        <v>3.1347962382445138E-2</v>
      </c>
      <c r="O28" s="250">
        <v>65</v>
      </c>
      <c r="P28" s="250">
        <v>35</v>
      </c>
      <c r="Q28" s="250">
        <v>100</v>
      </c>
      <c r="R28" s="251">
        <v>3.1347962382445138E-2</v>
      </c>
      <c r="S28" s="250">
        <v>0</v>
      </c>
      <c r="T28" s="250">
        <v>0</v>
      </c>
      <c r="U28" s="250">
        <v>35</v>
      </c>
      <c r="V28" s="250" t="s">
        <v>7</v>
      </c>
    </row>
    <row r="29" spans="1:22" x14ac:dyDescent="0.25">
      <c r="A29" s="250" t="s">
        <v>126</v>
      </c>
      <c r="B29" s="250" t="s">
        <v>101</v>
      </c>
      <c r="C29" s="250" t="s">
        <v>41</v>
      </c>
      <c r="D29" s="250">
        <v>3.8997000122070311</v>
      </c>
      <c r="E29" s="250">
        <v>4855</v>
      </c>
      <c r="F29" s="250">
        <v>1677</v>
      </c>
      <c r="G29" s="250">
        <v>1634</v>
      </c>
      <c r="H29" s="250">
        <v>1244.967557710245</v>
      </c>
      <c r="I29" s="250">
        <v>430.03307812154083</v>
      </c>
      <c r="J29" s="250">
        <v>2505</v>
      </c>
      <c r="K29" s="250">
        <v>2100</v>
      </c>
      <c r="L29" s="250">
        <v>200</v>
      </c>
      <c r="M29" s="250">
        <v>125</v>
      </c>
      <c r="N29" s="251">
        <v>4.9900199600798403E-2</v>
      </c>
      <c r="O29" s="250">
        <v>50</v>
      </c>
      <c r="P29" s="250">
        <v>0</v>
      </c>
      <c r="Q29" s="250">
        <v>50</v>
      </c>
      <c r="R29" s="251">
        <v>1.9960079840319361E-2</v>
      </c>
      <c r="S29" s="250">
        <v>10</v>
      </c>
      <c r="T29" s="250">
        <v>0</v>
      </c>
      <c r="U29" s="250">
        <v>15</v>
      </c>
      <c r="V29" s="250" t="s">
        <v>7</v>
      </c>
    </row>
    <row r="30" spans="1:22" x14ac:dyDescent="0.25">
      <c r="A30" t="s">
        <v>131</v>
      </c>
      <c r="B30" t="s">
        <v>101</v>
      </c>
      <c r="C30" t="s">
        <v>41</v>
      </c>
      <c r="D30">
        <v>27.861101074218752</v>
      </c>
      <c r="E30">
        <v>1146</v>
      </c>
      <c r="F30">
        <v>415</v>
      </c>
      <c r="G30">
        <v>403</v>
      </c>
      <c r="H30">
        <v>41.132617011337366</v>
      </c>
      <c r="I30">
        <v>14.89531942382636</v>
      </c>
      <c r="J30">
        <v>590</v>
      </c>
      <c r="K30">
        <v>490</v>
      </c>
      <c r="L30">
        <v>35</v>
      </c>
      <c r="M30">
        <v>15</v>
      </c>
      <c r="N30" s="238">
        <v>2.5423728813559324E-2</v>
      </c>
      <c r="O30">
        <v>35</v>
      </c>
      <c r="P30">
        <v>0</v>
      </c>
      <c r="Q30">
        <v>35</v>
      </c>
      <c r="R30" s="238">
        <v>5.9322033898305086E-2</v>
      </c>
      <c r="S30">
        <v>0</v>
      </c>
      <c r="T30">
        <v>0</v>
      </c>
      <c r="U30">
        <v>15</v>
      </c>
      <c r="V30" t="s">
        <v>3</v>
      </c>
    </row>
    <row r="31" spans="1:22" x14ac:dyDescent="0.25">
      <c r="A31" s="250" t="s">
        <v>127</v>
      </c>
      <c r="B31" s="250" t="s">
        <v>101</v>
      </c>
      <c r="C31" s="250" t="s">
        <v>41</v>
      </c>
      <c r="D31" s="250">
        <v>22.733000488281249</v>
      </c>
      <c r="E31" s="250">
        <v>9384</v>
      </c>
      <c r="F31" s="250">
        <v>4046</v>
      </c>
      <c r="G31" s="250">
        <v>3755</v>
      </c>
      <c r="H31" s="250">
        <v>412.7919675555986</v>
      </c>
      <c r="I31" s="250">
        <v>177.97914543158055</v>
      </c>
      <c r="J31" s="250">
        <v>3595</v>
      </c>
      <c r="K31" s="250">
        <v>2955</v>
      </c>
      <c r="L31" s="250">
        <v>315</v>
      </c>
      <c r="M31" s="250">
        <v>120</v>
      </c>
      <c r="N31" s="251">
        <v>3.3379694019471488E-2</v>
      </c>
      <c r="O31" s="250">
        <v>130</v>
      </c>
      <c r="P31" s="250">
        <v>30</v>
      </c>
      <c r="Q31" s="250">
        <v>160</v>
      </c>
      <c r="R31" s="251">
        <v>4.4506258692628649E-2</v>
      </c>
      <c r="S31" s="250">
        <v>0</v>
      </c>
      <c r="T31" s="250">
        <v>0</v>
      </c>
      <c r="U31" s="250">
        <v>30</v>
      </c>
      <c r="V31" s="250" t="s">
        <v>7</v>
      </c>
    </row>
    <row r="32" spans="1:22" x14ac:dyDescent="0.25">
      <c r="A32" s="250" t="s">
        <v>128</v>
      </c>
      <c r="B32" s="250" t="s">
        <v>101</v>
      </c>
      <c r="C32" s="250" t="s">
        <v>41</v>
      </c>
      <c r="D32" s="250">
        <v>6.8295001220703124</v>
      </c>
      <c r="E32" s="250">
        <v>5171</v>
      </c>
      <c r="F32" s="250">
        <v>2501</v>
      </c>
      <c r="G32" s="250">
        <v>2368</v>
      </c>
      <c r="H32" s="250">
        <v>757.15644008692834</v>
      </c>
      <c r="I32" s="250">
        <v>366.20542577014265</v>
      </c>
      <c r="J32" s="250">
        <v>2080</v>
      </c>
      <c r="K32" s="250">
        <v>1750</v>
      </c>
      <c r="L32" s="250">
        <v>180</v>
      </c>
      <c r="M32" s="250">
        <v>55</v>
      </c>
      <c r="N32" s="251">
        <v>2.6442307692307692E-2</v>
      </c>
      <c r="O32" s="250">
        <v>60</v>
      </c>
      <c r="P32" s="250">
        <v>0</v>
      </c>
      <c r="Q32" s="250">
        <v>60</v>
      </c>
      <c r="R32" s="251">
        <v>2.8846153846153848E-2</v>
      </c>
      <c r="S32" s="250">
        <v>15</v>
      </c>
      <c r="T32" s="250">
        <v>0</v>
      </c>
      <c r="U32" s="250">
        <v>20</v>
      </c>
      <c r="V32" s="250" t="s">
        <v>7</v>
      </c>
    </row>
    <row r="33" spans="1:22" x14ac:dyDescent="0.25">
      <c r="A33" s="250" t="s">
        <v>129</v>
      </c>
      <c r="B33" s="250" t="s">
        <v>101</v>
      </c>
      <c r="C33" s="250" t="s">
        <v>41</v>
      </c>
      <c r="D33" s="250">
        <v>15.979300537109374</v>
      </c>
      <c r="E33" s="250">
        <v>4883</v>
      </c>
      <c r="F33" s="250">
        <v>2324</v>
      </c>
      <c r="G33" s="250">
        <v>2160</v>
      </c>
      <c r="H33" s="250">
        <v>305.58283753785167</v>
      </c>
      <c r="I33" s="250">
        <v>145.4381557317156</v>
      </c>
      <c r="J33" s="250">
        <v>1855</v>
      </c>
      <c r="K33" s="250">
        <v>1595</v>
      </c>
      <c r="L33" s="250">
        <v>140</v>
      </c>
      <c r="M33" s="250">
        <v>40</v>
      </c>
      <c r="N33" s="251">
        <v>2.15633423180593E-2</v>
      </c>
      <c r="O33" s="250">
        <v>45</v>
      </c>
      <c r="P33" s="250">
        <v>0</v>
      </c>
      <c r="Q33" s="250">
        <v>45</v>
      </c>
      <c r="R33" s="251">
        <v>2.4258760107816711E-2</v>
      </c>
      <c r="S33" s="250">
        <v>0</v>
      </c>
      <c r="T33" s="250">
        <v>0</v>
      </c>
      <c r="U33" s="250">
        <v>30</v>
      </c>
      <c r="V33" s="250" t="s">
        <v>7</v>
      </c>
    </row>
    <row r="34" spans="1:22" x14ac:dyDescent="0.25">
      <c r="A34" t="s">
        <v>132</v>
      </c>
      <c r="B34" t="s">
        <v>101</v>
      </c>
      <c r="C34" t="s">
        <v>41</v>
      </c>
      <c r="D34">
        <v>1233.8100999999999</v>
      </c>
      <c r="E34">
        <v>7159</v>
      </c>
      <c r="F34">
        <v>3226</v>
      </c>
      <c r="G34">
        <v>2748</v>
      </c>
      <c r="H34">
        <v>5.8023515936528645</v>
      </c>
      <c r="I34">
        <v>2.6146649310132899</v>
      </c>
      <c r="J34">
        <v>3250</v>
      </c>
      <c r="K34">
        <v>2855</v>
      </c>
      <c r="L34">
        <v>275</v>
      </c>
      <c r="M34">
        <v>15</v>
      </c>
      <c r="N34" s="238">
        <v>4.6153846153846158E-3</v>
      </c>
      <c r="O34">
        <v>20</v>
      </c>
      <c r="P34">
        <v>15</v>
      </c>
      <c r="Q34">
        <v>35</v>
      </c>
      <c r="R34" s="238">
        <v>1.0769230769230769E-2</v>
      </c>
      <c r="S34">
        <v>30</v>
      </c>
      <c r="T34">
        <v>0</v>
      </c>
      <c r="U34">
        <v>35</v>
      </c>
      <c r="V34" t="s">
        <v>3</v>
      </c>
    </row>
    <row r="35" spans="1:22" x14ac:dyDescent="0.25">
      <c r="A35" t="s">
        <v>133</v>
      </c>
      <c r="B35" t="s">
        <v>101</v>
      </c>
      <c r="C35" t="s">
        <v>41</v>
      </c>
      <c r="D35">
        <v>62.077001953124999</v>
      </c>
      <c r="E35">
        <v>5992</v>
      </c>
      <c r="F35">
        <v>2458</v>
      </c>
      <c r="G35">
        <v>2263</v>
      </c>
      <c r="H35">
        <v>96.525280079160765</v>
      </c>
      <c r="I35">
        <v>39.595984384942781</v>
      </c>
      <c r="J35">
        <v>2875</v>
      </c>
      <c r="K35">
        <v>2605</v>
      </c>
      <c r="L35">
        <v>135</v>
      </c>
      <c r="M35">
        <v>20</v>
      </c>
      <c r="N35" s="238">
        <v>6.956521739130435E-3</v>
      </c>
      <c r="O35">
        <v>50</v>
      </c>
      <c r="P35">
        <v>10</v>
      </c>
      <c r="Q35">
        <v>60</v>
      </c>
      <c r="R35" s="238">
        <v>2.0869565217391306E-2</v>
      </c>
      <c r="S35">
        <v>15</v>
      </c>
      <c r="T35">
        <v>0</v>
      </c>
      <c r="U35">
        <v>30</v>
      </c>
      <c r="V35" t="s">
        <v>3</v>
      </c>
    </row>
    <row r="36" spans="1:22" x14ac:dyDescent="0.25">
      <c r="A36" t="s">
        <v>134</v>
      </c>
      <c r="B36" t="s">
        <v>101</v>
      </c>
      <c r="C36" t="s">
        <v>41</v>
      </c>
      <c r="D36">
        <v>1244.1575</v>
      </c>
      <c r="E36">
        <v>3978</v>
      </c>
      <c r="F36">
        <v>1552</v>
      </c>
      <c r="G36">
        <v>1501</v>
      </c>
      <c r="H36">
        <v>3.1973443876679601</v>
      </c>
      <c r="I36">
        <v>1.2474304901107778</v>
      </c>
      <c r="J36">
        <v>1925</v>
      </c>
      <c r="K36">
        <v>1625</v>
      </c>
      <c r="L36">
        <v>190</v>
      </c>
      <c r="M36">
        <v>10</v>
      </c>
      <c r="N36" s="238">
        <v>5.1948051948051948E-3</v>
      </c>
      <c r="O36">
        <v>55</v>
      </c>
      <c r="P36">
        <v>10</v>
      </c>
      <c r="Q36">
        <v>65</v>
      </c>
      <c r="R36" s="238">
        <v>3.3766233766233764E-2</v>
      </c>
      <c r="S36">
        <v>20</v>
      </c>
      <c r="T36">
        <v>0</v>
      </c>
      <c r="U36">
        <v>15</v>
      </c>
      <c r="V36" t="s">
        <v>3</v>
      </c>
    </row>
    <row r="37" spans="1:22" x14ac:dyDescent="0.25">
      <c r="A37" t="s">
        <v>135</v>
      </c>
      <c r="B37" t="s">
        <v>101</v>
      </c>
      <c r="C37" t="s">
        <v>41</v>
      </c>
      <c r="D37">
        <v>60.081201171875001</v>
      </c>
      <c r="E37">
        <v>3614</v>
      </c>
      <c r="F37">
        <v>1530</v>
      </c>
      <c r="G37">
        <v>1383</v>
      </c>
      <c r="H37">
        <v>60.151926551225024</v>
      </c>
      <c r="I37">
        <v>25.465536143711756</v>
      </c>
      <c r="J37">
        <v>1640</v>
      </c>
      <c r="K37">
        <v>1420</v>
      </c>
      <c r="L37">
        <v>130</v>
      </c>
      <c r="M37">
        <v>20</v>
      </c>
      <c r="N37" s="238">
        <v>1.2195121951219513E-2</v>
      </c>
      <c r="O37">
        <v>35</v>
      </c>
      <c r="P37">
        <v>0</v>
      </c>
      <c r="Q37">
        <v>35</v>
      </c>
      <c r="R37" s="238">
        <v>2.1341463414634148E-2</v>
      </c>
      <c r="S37">
        <v>0</v>
      </c>
      <c r="T37">
        <v>0</v>
      </c>
      <c r="U37">
        <v>30</v>
      </c>
      <c r="V37" t="s">
        <v>3</v>
      </c>
    </row>
  </sheetData>
  <sortState ref="A2:V38">
    <sortCondition ref="A2:A3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sqref="A1:N1"/>
    </sheetView>
  </sheetViews>
  <sheetFormatPr defaultRowHeight="15" x14ac:dyDescent="0.25"/>
  <cols>
    <col min="1" max="1" width="14" style="7" customWidth="1"/>
  </cols>
  <sheetData>
    <row r="1" spans="1:14" x14ac:dyDescent="0.25">
      <c r="A1" s="7" t="s">
        <v>25</v>
      </c>
      <c r="B1" t="s">
        <v>26</v>
      </c>
      <c r="C1" t="s">
        <v>27</v>
      </c>
      <c r="D1" t="s">
        <v>28</v>
      </c>
      <c r="E1" t="s">
        <v>29</v>
      </c>
      <c r="F1" t="s">
        <v>30</v>
      </c>
      <c r="G1" t="s">
        <v>31</v>
      </c>
      <c r="H1" t="s">
        <v>32</v>
      </c>
      <c r="I1" t="s">
        <v>10</v>
      </c>
      <c r="J1" t="s">
        <v>11</v>
      </c>
      <c r="K1" t="s">
        <v>33</v>
      </c>
      <c r="L1" t="s">
        <v>12</v>
      </c>
      <c r="M1" t="s">
        <v>13</v>
      </c>
      <c r="N1" t="s">
        <v>14</v>
      </c>
    </row>
    <row r="2" spans="1:14" x14ac:dyDescent="0.25">
      <c r="A2" s="7">
        <v>9150000</v>
      </c>
      <c r="B2">
        <v>194882</v>
      </c>
      <c r="C2">
        <v>179839</v>
      </c>
      <c r="D2">
        <v>88374</v>
      </c>
      <c r="E2">
        <v>81383</v>
      </c>
      <c r="F2">
        <v>67.099999999999994</v>
      </c>
      <c r="G2">
        <v>2904.86</v>
      </c>
      <c r="H2">
        <v>87160</v>
      </c>
      <c r="I2">
        <v>70450</v>
      </c>
      <c r="J2">
        <v>3370</v>
      </c>
      <c r="K2">
        <v>3985</v>
      </c>
      <c r="L2">
        <v>4565</v>
      </c>
      <c r="M2">
        <v>2315</v>
      </c>
      <c r="N2">
        <v>2475</v>
      </c>
    </row>
    <row r="3" spans="1:14" x14ac:dyDescent="0.25">
      <c r="A3" s="7">
        <v>9150001</v>
      </c>
      <c r="B3">
        <v>9961</v>
      </c>
      <c r="C3">
        <v>8628</v>
      </c>
      <c r="D3">
        <v>3440</v>
      </c>
      <c r="E3">
        <v>3292</v>
      </c>
      <c r="F3">
        <v>525.5</v>
      </c>
      <c r="G3">
        <v>18.95</v>
      </c>
      <c r="H3">
        <v>4240</v>
      </c>
      <c r="I3">
        <v>3730</v>
      </c>
      <c r="J3">
        <v>65</v>
      </c>
      <c r="K3">
        <v>90</v>
      </c>
      <c r="L3">
        <v>230</v>
      </c>
      <c r="M3">
        <v>35</v>
      </c>
      <c r="N3">
        <v>85</v>
      </c>
    </row>
    <row r="4" spans="1:14" x14ac:dyDescent="0.25">
      <c r="A4" s="7">
        <v>9150002</v>
      </c>
      <c r="B4">
        <v>6486</v>
      </c>
      <c r="C4">
        <v>5854</v>
      </c>
      <c r="D4">
        <v>2672</v>
      </c>
      <c r="E4">
        <v>2488</v>
      </c>
      <c r="F4">
        <v>1151.2</v>
      </c>
      <c r="G4">
        <v>5.63</v>
      </c>
      <c r="H4">
        <v>2730</v>
      </c>
      <c r="I4">
        <v>2200</v>
      </c>
      <c r="J4">
        <v>40</v>
      </c>
      <c r="K4">
        <v>75</v>
      </c>
      <c r="L4">
        <v>190</v>
      </c>
      <c r="M4">
        <v>120</v>
      </c>
      <c r="N4">
        <v>105</v>
      </c>
    </row>
    <row r="5" spans="1:14" x14ac:dyDescent="0.25">
      <c r="A5" s="7">
        <v>9150003.0099999998</v>
      </c>
      <c r="B5">
        <v>4798</v>
      </c>
      <c r="C5">
        <v>4609</v>
      </c>
      <c r="D5">
        <v>1674</v>
      </c>
      <c r="E5">
        <v>1620</v>
      </c>
      <c r="F5">
        <v>180.8</v>
      </c>
      <c r="G5">
        <v>26.54</v>
      </c>
      <c r="H5">
        <v>2035</v>
      </c>
      <c r="I5">
        <v>1745</v>
      </c>
      <c r="J5">
        <v>20</v>
      </c>
      <c r="K5">
        <v>50</v>
      </c>
      <c r="L5">
        <v>115</v>
      </c>
      <c r="M5">
        <v>55</v>
      </c>
      <c r="N5">
        <v>50</v>
      </c>
    </row>
    <row r="6" spans="1:14" x14ac:dyDescent="0.25">
      <c r="A6" s="7">
        <v>9150003.0199999996</v>
      </c>
      <c r="B6">
        <v>3655</v>
      </c>
      <c r="C6">
        <v>3375</v>
      </c>
      <c r="D6">
        <v>1567</v>
      </c>
      <c r="E6">
        <v>1486</v>
      </c>
      <c r="F6">
        <v>212.5</v>
      </c>
      <c r="G6">
        <v>17.2</v>
      </c>
      <c r="H6">
        <v>1310</v>
      </c>
      <c r="I6">
        <v>1140</v>
      </c>
      <c r="J6">
        <v>20</v>
      </c>
      <c r="K6">
        <v>55</v>
      </c>
      <c r="L6">
        <v>40</v>
      </c>
      <c r="M6">
        <v>10</v>
      </c>
      <c r="N6">
        <v>45</v>
      </c>
    </row>
    <row r="7" spans="1:14" x14ac:dyDescent="0.25">
      <c r="A7" s="7">
        <v>9150004</v>
      </c>
      <c r="B7">
        <v>5928</v>
      </c>
      <c r="C7">
        <v>5164</v>
      </c>
      <c r="D7">
        <v>2144</v>
      </c>
      <c r="E7">
        <v>2084</v>
      </c>
      <c r="F7">
        <v>297.2</v>
      </c>
      <c r="G7">
        <v>19.95</v>
      </c>
      <c r="H7">
        <v>2975</v>
      </c>
      <c r="I7">
        <v>2635</v>
      </c>
      <c r="J7">
        <v>70</v>
      </c>
      <c r="K7">
        <v>30</v>
      </c>
      <c r="L7">
        <v>125</v>
      </c>
      <c r="M7">
        <v>20</v>
      </c>
      <c r="N7">
        <v>100</v>
      </c>
    </row>
    <row r="8" spans="1:14" x14ac:dyDescent="0.25">
      <c r="A8" s="7">
        <v>9150005</v>
      </c>
      <c r="B8">
        <v>4008</v>
      </c>
      <c r="C8">
        <v>3946</v>
      </c>
      <c r="D8">
        <v>1558</v>
      </c>
      <c r="E8">
        <v>1495</v>
      </c>
      <c r="F8">
        <v>2055.6</v>
      </c>
      <c r="G8">
        <v>1.95</v>
      </c>
      <c r="H8">
        <v>1980</v>
      </c>
      <c r="I8">
        <v>1645</v>
      </c>
      <c r="J8">
        <v>105</v>
      </c>
      <c r="K8">
        <v>50</v>
      </c>
      <c r="L8">
        <v>100</v>
      </c>
      <c r="M8">
        <v>30</v>
      </c>
      <c r="N8">
        <v>40</v>
      </c>
    </row>
    <row r="9" spans="1:14" x14ac:dyDescent="0.25">
      <c r="A9" s="7">
        <v>9150006</v>
      </c>
      <c r="B9">
        <v>5628</v>
      </c>
      <c r="C9">
        <v>5434</v>
      </c>
      <c r="D9">
        <v>2248</v>
      </c>
      <c r="E9">
        <v>2138</v>
      </c>
      <c r="F9">
        <v>2417.5</v>
      </c>
      <c r="G9">
        <v>2.33</v>
      </c>
      <c r="H9">
        <v>2825</v>
      </c>
      <c r="I9">
        <v>2325</v>
      </c>
      <c r="J9">
        <v>95</v>
      </c>
      <c r="K9">
        <v>100</v>
      </c>
      <c r="L9">
        <v>175</v>
      </c>
      <c r="M9">
        <v>65</v>
      </c>
      <c r="N9">
        <v>70</v>
      </c>
    </row>
    <row r="10" spans="1:14" x14ac:dyDescent="0.25">
      <c r="A10" s="7">
        <v>9150007</v>
      </c>
      <c r="B10">
        <v>8150</v>
      </c>
      <c r="C10">
        <v>7636</v>
      </c>
      <c r="D10">
        <v>3916</v>
      </c>
      <c r="E10">
        <v>3738</v>
      </c>
      <c r="F10">
        <v>3834.4</v>
      </c>
      <c r="G10">
        <v>2.13</v>
      </c>
      <c r="H10">
        <v>3795</v>
      </c>
      <c r="I10">
        <v>2765</v>
      </c>
      <c r="J10">
        <v>315</v>
      </c>
      <c r="K10">
        <v>255</v>
      </c>
      <c r="L10">
        <v>270</v>
      </c>
      <c r="M10">
        <v>100</v>
      </c>
      <c r="N10">
        <v>95</v>
      </c>
    </row>
    <row r="11" spans="1:14" x14ac:dyDescent="0.25">
      <c r="A11" s="7">
        <v>9150008</v>
      </c>
      <c r="B11">
        <v>6777</v>
      </c>
      <c r="C11">
        <v>6533</v>
      </c>
      <c r="D11">
        <v>3624</v>
      </c>
      <c r="E11">
        <v>3469</v>
      </c>
      <c r="F11">
        <v>663.8</v>
      </c>
      <c r="G11">
        <v>10.210000000000001</v>
      </c>
      <c r="H11">
        <v>1965</v>
      </c>
      <c r="I11">
        <v>1455</v>
      </c>
      <c r="J11">
        <v>80</v>
      </c>
      <c r="K11">
        <v>250</v>
      </c>
      <c r="L11">
        <v>65</v>
      </c>
      <c r="M11">
        <v>75</v>
      </c>
      <c r="N11">
        <v>35</v>
      </c>
    </row>
    <row r="12" spans="1:14" x14ac:dyDescent="0.25">
      <c r="A12" s="7">
        <v>9150009.0099999998</v>
      </c>
      <c r="B12">
        <v>3120</v>
      </c>
      <c r="C12">
        <v>2802</v>
      </c>
      <c r="D12">
        <v>1837</v>
      </c>
      <c r="E12">
        <v>1754</v>
      </c>
      <c r="F12">
        <v>3578.4</v>
      </c>
      <c r="G12">
        <v>0.87</v>
      </c>
      <c r="H12">
        <v>1500</v>
      </c>
      <c r="I12">
        <v>1010</v>
      </c>
      <c r="J12">
        <v>75</v>
      </c>
      <c r="K12">
        <v>185</v>
      </c>
      <c r="L12">
        <v>115</v>
      </c>
      <c r="M12">
        <v>90</v>
      </c>
      <c r="N12">
        <v>20</v>
      </c>
    </row>
    <row r="13" spans="1:14" x14ac:dyDescent="0.25">
      <c r="A13" s="7">
        <v>9150009.0199999996</v>
      </c>
      <c r="B13">
        <v>4618</v>
      </c>
      <c r="C13">
        <v>4396</v>
      </c>
      <c r="D13">
        <v>2268</v>
      </c>
      <c r="E13">
        <v>2194</v>
      </c>
      <c r="F13">
        <v>3093.5</v>
      </c>
      <c r="G13">
        <v>1.49</v>
      </c>
      <c r="H13">
        <v>1915</v>
      </c>
      <c r="I13">
        <v>1255</v>
      </c>
      <c r="J13">
        <v>135</v>
      </c>
      <c r="K13">
        <v>170</v>
      </c>
      <c r="L13">
        <v>70</v>
      </c>
      <c r="M13">
        <v>235</v>
      </c>
      <c r="N13">
        <v>55</v>
      </c>
    </row>
    <row r="14" spans="1:14" x14ac:dyDescent="0.25">
      <c r="A14" s="7">
        <v>9150009.0299999993</v>
      </c>
      <c r="B14">
        <v>2946</v>
      </c>
      <c r="C14">
        <v>2692</v>
      </c>
      <c r="D14">
        <v>1529</v>
      </c>
      <c r="E14">
        <v>1478</v>
      </c>
      <c r="F14">
        <v>2832.4</v>
      </c>
      <c r="G14">
        <v>1.04</v>
      </c>
      <c r="H14">
        <v>1340</v>
      </c>
      <c r="I14">
        <v>930</v>
      </c>
      <c r="J14">
        <v>60</v>
      </c>
      <c r="K14">
        <v>190</v>
      </c>
      <c r="L14">
        <v>60</v>
      </c>
      <c r="M14">
        <v>75</v>
      </c>
      <c r="N14">
        <v>30</v>
      </c>
    </row>
    <row r="15" spans="1:14" x14ac:dyDescent="0.25">
      <c r="A15" s="7">
        <v>9150010.0099999998</v>
      </c>
      <c r="B15">
        <v>3224</v>
      </c>
      <c r="C15">
        <v>3095</v>
      </c>
      <c r="D15">
        <v>1608</v>
      </c>
      <c r="E15">
        <v>1519</v>
      </c>
      <c r="F15">
        <v>2983</v>
      </c>
      <c r="G15">
        <v>1.08</v>
      </c>
      <c r="H15">
        <v>1455</v>
      </c>
      <c r="I15">
        <v>935</v>
      </c>
      <c r="J15">
        <v>115</v>
      </c>
      <c r="K15">
        <v>165</v>
      </c>
      <c r="L15">
        <v>90</v>
      </c>
      <c r="M15">
        <v>105</v>
      </c>
      <c r="N15">
        <v>50</v>
      </c>
    </row>
    <row r="16" spans="1:14" x14ac:dyDescent="0.25">
      <c r="A16" s="7">
        <v>9150010.0199999996</v>
      </c>
      <c r="B16">
        <v>3928</v>
      </c>
      <c r="C16">
        <v>3471</v>
      </c>
      <c r="D16">
        <v>2248</v>
      </c>
      <c r="E16">
        <v>1874</v>
      </c>
      <c r="F16">
        <v>1939.1</v>
      </c>
      <c r="G16">
        <v>2.0299999999999998</v>
      </c>
      <c r="H16">
        <v>1670</v>
      </c>
      <c r="I16">
        <v>1260</v>
      </c>
      <c r="J16">
        <v>80</v>
      </c>
      <c r="K16">
        <v>95</v>
      </c>
      <c r="L16">
        <v>75</v>
      </c>
      <c r="M16">
        <v>105</v>
      </c>
      <c r="N16">
        <v>55</v>
      </c>
    </row>
    <row r="17" spans="1:14" x14ac:dyDescent="0.25">
      <c r="A17" s="7">
        <v>9150010.0299999993</v>
      </c>
      <c r="B17">
        <v>2908</v>
      </c>
      <c r="C17">
        <v>2883</v>
      </c>
      <c r="D17">
        <v>1611</v>
      </c>
      <c r="E17">
        <v>1433</v>
      </c>
      <c r="F17">
        <v>2236.1</v>
      </c>
      <c r="G17">
        <v>1.3</v>
      </c>
      <c r="H17">
        <v>1410</v>
      </c>
      <c r="I17">
        <v>995</v>
      </c>
      <c r="J17">
        <v>75</v>
      </c>
      <c r="K17">
        <v>185</v>
      </c>
      <c r="L17">
        <v>35</v>
      </c>
      <c r="M17">
        <v>80</v>
      </c>
      <c r="N17">
        <v>40</v>
      </c>
    </row>
    <row r="18" spans="1:14" x14ac:dyDescent="0.25">
      <c r="A18" s="7">
        <v>9150011</v>
      </c>
      <c r="B18">
        <v>3666</v>
      </c>
      <c r="C18">
        <v>3349</v>
      </c>
      <c r="D18">
        <v>2187</v>
      </c>
      <c r="E18">
        <v>2090</v>
      </c>
      <c r="F18">
        <v>3896.3</v>
      </c>
      <c r="G18">
        <v>0.94</v>
      </c>
      <c r="H18">
        <v>2010</v>
      </c>
      <c r="I18">
        <v>1185</v>
      </c>
      <c r="J18">
        <v>250</v>
      </c>
      <c r="K18">
        <v>300</v>
      </c>
      <c r="L18">
        <v>110</v>
      </c>
      <c r="M18">
        <v>145</v>
      </c>
      <c r="N18">
        <v>25</v>
      </c>
    </row>
    <row r="19" spans="1:14" x14ac:dyDescent="0.25">
      <c r="A19" s="7">
        <v>9150012</v>
      </c>
      <c r="B19">
        <v>2606</v>
      </c>
      <c r="C19">
        <v>2219</v>
      </c>
      <c r="D19">
        <v>2029</v>
      </c>
      <c r="E19">
        <v>1569</v>
      </c>
      <c r="F19">
        <v>1788.1</v>
      </c>
      <c r="G19">
        <v>1.46</v>
      </c>
      <c r="H19">
        <v>1325</v>
      </c>
      <c r="I19">
        <v>860</v>
      </c>
      <c r="J19">
        <v>70</v>
      </c>
      <c r="K19">
        <v>240</v>
      </c>
      <c r="L19">
        <v>60</v>
      </c>
      <c r="M19">
        <v>80</v>
      </c>
      <c r="N19">
        <v>20</v>
      </c>
    </row>
    <row r="20" spans="1:14" x14ac:dyDescent="0.25">
      <c r="A20" s="7">
        <v>9150013</v>
      </c>
      <c r="B20">
        <v>1058</v>
      </c>
      <c r="C20">
        <v>924</v>
      </c>
      <c r="D20">
        <v>518</v>
      </c>
      <c r="E20">
        <v>492</v>
      </c>
      <c r="F20">
        <v>1011.5</v>
      </c>
      <c r="G20">
        <v>1.05</v>
      </c>
      <c r="H20">
        <v>640</v>
      </c>
      <c r="I20">
        <v>440</v>
      </c>
      <c r="J20">
        <v>10</v>
      </c>
      <c r="K20">
        <v>55</v>
      </c>
      <c r="L20">
        <v>40</v>
      </c>
      <c r="M20">
        <v>80</v>
      </c>
      <c r="N20">
        <v>20</v>
      </c>
    </row>
    <row r="21" spans="1:14" x14ac:dyDescent="0.25">
      <c r="A21" s="7">
        <v>9150014</v>
      </c>
      <c r="B21">
        <v>3531</v>
      </c>
      <c r="C21">
        <v>3203</v>
      </c>
      <c r="D21">
        <v>1851</v>
      </c>
      <c r="E21">
        <v>1759</v>
      </c>
      <c r="F21">
        <v>3894.3</v>
      </c>
      <c r="G21">
        <v>0.91</v>
      </c>
      <c r="H21">
        <v>1670</v>
      </c>
      <c r="I21">
        <v>1110</v>
      </c>
      <c r="J21">
        <v>80</v>
      </c>
      <c r="K21">
        <v>235</v>
      </c>
      <c r="L21">
        <v>70</v>
      </c>
      <c r="M21">
        <v>140</v>
      </c>
      <c r="N21">
        <v>45</v>
      </c>
    </row>
    <row r="22" spans="1:14" x14ac:dyDescent="0.25">
      <c r="A22" s="7">
        <v>9150015</v>
      </c>
      <c r="B22">
        <v>5993</v>
      </c>
      <c r="C22">
        <v>5192</v>
      </c>
      <c r="D22">
        <v>2453</v>
      </c>
      <c r="E22">
        <v>2350</v>
      </c>
      <c r="F22">
        <v>1951.9</v>
      </c>
      <c r="G22">
        <v>3.07</v>
      </c>
      <c r="H22">
        <v>3135</v>
      </c>
      <c r="I22">
        <v>2410</v>
      </c>
      <c r="J22">
        <v>150</v>
      </c>
      <c r="K22">
        <v>155</v>
      </c>
      <c r="L22">
        <v>145</v>
      </c>
      <c r="M22">
        <v>185</v>
      </c>
      <c r="N22">
        <v>85</v>
      </c>
    </row>
    <row r="23" spans="1:14" x14ac:dyDescent="0.25">
      <c r="A23" s="7">
        <v>9150016</v>
      </c>
      <c r="B23">
        <v>3933</v>
      </c>
      <c r="C23">
        <v>3880</v>
      </c>
      <c r="D23">
        <v>1580</v>
      </c>
      <c r="E23">
        <v>1503</v>
      </c>
      <c r="F23">
        <v>1355.2</v>
      </c>
      <c r="G23">
        <v>2.9</v>
      </c>
      <c r="H23">
        <v>1810</v>
      </c>
      <c r="I23">
        <v>1470</v>
      </c>
      <c r="J23">
        <v>115</v>
      </c>
      <c r="K23">
        <v>60</v>
      </c>
      <c r="L23">
        <v>110</v>
      </c>
      <c r="M23">
        <v>20</v>
      </c>
      <c r="N23">
        <v>35</v>
      </c>
    </row>
    <row r="24" spans="1:14" x14ac:dyDescent="0.25">
      <c r="A24" s="7">
        <v>9150017</v>
      </c>
      <c r="B24">
        <v>5651</v>
      </c>
      <c r="C24">
        <v>5453</v>
      </c>
      <c r="D24">
        <v>2129</v>
      </c>
      <c r="E24">
        <v>2039</v>
      </c>
      <c r="F24">
        <v>2181.9</v>
      </c>
      <c r="G24">
        <v>2.59</v>
      </c>
      <c r="H24">
        <v>2875</v>
      </c>
      <c r="I24">
        <v>2335</v>
      </c>
      <c r="J24">
        <v>180</v>
      </c>
      <c r="K24">
        <v>65</v>
      </c>
      <c r="L24">
        <v>195</v>
      </c>
      <c r="M24">
        <v>40</v>
      </c>
      <c r="N24">
        <v>65</v>
      </c>
    </row>
    <row r="25" spans="1:14" x14ac:dyDescent="0.25">
      <c r="A25" s="7">
        <v>9150018.0099999998</v>
      </c>
      <c r="B25">
        <v>1664</v>
      </c>
      <c r="C25">
        <v>1917</v>
      </c>
      <c r="D25">
        <v>1377</v>
      </c>
      <c r="E25">
        <v>852</v>
      </c>
      <c r="F25">
        <v>825</v>
      </c>
      <c r="G25">
        <v>2.02</v>
      </c>
      <c r="H25">
        <v>720</v>
      </c>
      <c r="I25">
        <v>650</v>
      </c>
      <c r="J25">
        <v>20</v>
      </c>
      <c r="K25">
        <v>20</v>
      </c>
      <c r="L25">
        <v>15</v>
      </c>
      <c r="M25">
        <v>0</v>
      </c>
      <c r="N25">
        <v>10</v>
      </c>
    </row>
    <row r="26" spans="1:14" x14ac:dyDescent="0.25">
      <c r="A26" s="7">
        <v>9150018.0199999996</v>
      </c>
      <c r="B26">
        <v>1714</v>
      </c>
      <c r="C26">
        <v>1715</v>
      </c>
      <c r="D26">
        <v>665</v>
      </c>
      <c r="E26">
        <v>635</v>
      </c>
      <c r="F26">
        <v>76.599999999999994</v>
      </c>
      <c r="G26">
        <v>22.36</v>
      </c>
      <c r="H26">
        <v>780</v>
      </c>
      <c r="I26">
        <v>690</v>
      </c>
      <c r="J26">
        <v>10</v>
      </c>
      <c r="K26">
        <v>15</v>
      </c>
      <c r="L26">
        <v>15</v>
      </c>
      <c r="M26">
        <v>15</v>
      </c>
      <c r="N26">
        <v>30</v>
      </c>
    </row>
    <row r="27" spans="1:14" x14ac:dyDescent="0.25">
      <c r="A27" s="7">
        <v>9150019.0099999998</v>
      </c>
      <c r="B27">
        <v>7289</v>
      </c>
      <c r="C27">
        <v>6395</v>
      </c>
      <c r="D27">
        <v>3473</v>
      </c>
      <c r="E27">
        <v>3034</v>
      </c>
      <c r="F27">
        <v>217.7</v>
      </c>
      <c r="G27">
        <v>33.49</v>
      </c>
      <c r="H27">
        <v>3600</v>
      </c>
      <c r="I27">
        <v>3065</v>
      </c>
      <c r="J27">
        <v>85</v>
      </c>
      <c r="K27">
        <v>125</v>
      </c>
      <c r="L27">
        <v>170</v>
      </c>
      <c r="M27">
        <v>40</v>
      </c>
      <c r="N27">
        <v>115</v>
      </c>
    </row>
    <row r="28" spans="1:14" x14ac:dyDescent="0.25">
      <c r="A28" s="7">
        <v>9150019.0199999996</v>
      </c>
      <c r="B28">
        <v>5169</v>
      </c>
      <c r="C28">
        <v>4852</v>
      </c>
      <c r="D28">
        <v>2587</v>
      </c>
      <c r="E28">
        <v>2516</v>
      </c>
      <c r="F28">
        <v>2617.9</v>
      </c>
      <c r="G28">
        <v>1.97</v>
      </c>
      <c r="H28">
        <v>2140</v>
      </c>
      <c r="I28">
        <v>1755</v>
      </c>
      <c r="J28">
        <v>85</v>
      </c>
      <c r="K28">
        <v>55</v>
      </c>
      <c r="L28">
        <v>130</v>
      </c>
      <c r="M28">
        <v>55</v>
      </c>
      <c r="N28">
        <v>50</v>
      </c>
    </row>
    <row r="29" spans="1:14" x14ac:dyDescent="0.25">
      <c r="A29" s="7">
        <v>9150019.0299999993</v>
      </c>
      <c r="B29">
        <v>5770</v>
      </c>
      <c r="C29">
        <v>4739</v>
      </c>
      <c r="D29">
        <v>2200</v>
      </c>
      <c r="E29">
        <v>2070</v>
      </c>
      <c r="F29">
        <v>216.9</v>
      </c>
      <c r="G29">
        <v>26.6</v>
      </c>
      <c r="H29">
        <v>2760</v>
      </c>
      <c r="I29">
        <v>2375</v>
      </c>
      <c r="J29">
        <v>40</v>
      </c>
      <c r="K29">
        <v>45</v>
      </c>
      <c r="L29">
        <v>135</v>
      </c>
      <c r="M29">
        <v>65</v>
      </c>
      <c r="N29">
        <v>95</v>
      </c>
    </row>
    <row r="30" spans="1:14" x14ac:dyDescent="0.25">
      <c r="A30" s="7">
        <v>9150019.0399999991</v>
      </c>
      <c r="B30">
        <v>4490</v>
      </c>
      <c r="C30">
        <v>4483</v>
      </c>
      <c r="D30">
        <v>1680</v>
      </c>
      <c r="E30">
        <v>1651</v>
      </c>
      <c r="F30">
        <v>2726.7</v>
      </c>
      <c r="G30">
        <v>1.65</v>
      </c>
      <c r="H30">
        <v>2375</v>
      </c>
      <c r="I30">
        <v>2055</v>
      </c>
      <c r="J30">
        <v>80</v>
      </c>
      <c r="K30">
        <v>35</v>
      </c>
      <c r="L30">
        <v>110</v>
      </c>
      <c r="M30">
        <v>60</v>
      </c>
      <c r="N30">
        <v>35</v>
      </c>
    </row>
    <row r="31" spans="1:14" x14ac:dyDescent="0.25">
      <c r="A31" s="7">
        <v>9150100</v>
      </c>
      <c r="B31">
        <v>7980</v>
      </c>
      <c r="C31">
        <v>7702</v>
      </c>
      <c r="D31">
        <v>3544</v>
      </c>
      <c r="E31">
        <v>3134</v>
      </c>
      <c r="F31">
        <v>613.20000000000005</v>
      </c>
      <c r="G31">
        <v>13.01</v>
      </c>
      <c r="H31">
        <v>3320</v>
      </c>
      <c r="I31">
        <v>2790</v>
      </c>
      <c r="J31">
        <v>75</v>
      </c>
      <c r="K31">
        <v>80</v>
      </c>
      <c r="L31">
        <v>190</v>
      </c>
      <c r="M31">
        <v>50</v>
      </c>
      <c r="N31">
        <v>130</v>
      </c>
    </row>
    <row r="32" spans="1:14" x14ac:dyDescent="0.25">
      <c r="A32" s="7">
        <v>9150101</v>
      </c>
      <c r="B32">
        <v>4860</v>
      </c>
      <c r="C32">
        <v>4867</v>
      </c>
      <c r="D32">
        <v>1742</v>
      </c>
      <c r="E32">
        <v>1685</v>
      </c>
      <c r="F32">
        <v>1253</v>
      </c>
      <c r="G32">
        <v>3.88</v>
      </c>
      <c r="H32">
        <v>2425</v>
      </c>
      <c r="I32">
        <v>2065</v>
      </c>
      <c r="J32">
        <v>115</v>
      </c>
      <c r="K32">
        <v>35</v>
      </c>
      <c r="L32">
        <v>150</v>
      </c>
      <c r="M32">
        <v>10</v>
      </c>
      <c r="N32">
        <v>50</v>
      </c>
    </row>
    <row r="33" spans="1:14" x14ac:dyDescent="0.25">
      <c r="A33" s="7">
        <v>9150102.0099999998</v>
      </c>
      <c r="B33">
        <v>1273</v>
      </c>
      <c r="C33">
        <v>1282</v>
      </c>
      <c r="D33">
        <v>492</v>
      </c>
      <c r="E33">
        <v>468</v>
      </c>
      <c r="F33">
        <v>45.2</v>
      </c>
      <c r="G33">
        <v>28.16</v>
      </c>
      <c r="H33">
        <v>525</v>
      </c>
      <c r="I33">
        <v>470</v>
      </c>
      <c r="J33">
        <v>25</v>
      </c>
      <c r="K33">
        <v>10</v>
      </c>
      <c r="L33">
        <v>15</v>
      </c>
      <c r="M33">
        <v>10</v>
      </c>
      <c r="N33">
        <v>0</v>
      </c>
    </row>
    <row r="34" spans="1:14" x14ac:dyDescent="0.25">
      <c r="A34" s="7">
        <v>9150102.0399999991</v>
      </c>
      <c r="B34">
        <v>7612</v>
      </c>
      <c r="C34">
        <v>5872</v>
      </c>
      <c r="D34">
        <v>3846</v>
      </c>
      <c r="E34">
        <v>3649</v>
      </c>
      <c r="F34">
        <v>1103.5999999999999</v>
      </c>
      <c r="G34">
        <v>6.9</v>
      </c>
      <c r="H34">
        <v>2815</v>
      </c>
      <c r="I34">
        <v>2340</v>
      </c>
      <c r="J34">
        <v>100</v>
      </c>
      <c r="K34">
        <v>90</v>
      </c>
      <c r="L34">
        <v>170</v>
      </c>
      <c r="M34">
        <v>20</v>
      </c>
      <c r="N34">
        <v>95</v>
      </c>
    </row>
    <row r="35" spans="1:14" x14ac:dyDescent="0.25">
      <c r="A35" s="7">
        <v>9150102.0500000007</v>
      </c>
      <c r="B35">
        <v>7460</v>
      </c>
      <c r="C35">
        <v>6790</v>
      </c>
      <c r="D35">
        <v>2843</v>
      </c>
      <c r="E35">
        <v>2790</v>
      </c>
      <c r="F35">
        <v>539.9</v>
      </c>
      <c r="G35">
        <v>13.82</v>
      </c>
      <c r="H35">
        <v>3470</v>
      </c>
      <c r="I35">
        <v>2935</v>
      </c>
      <c r="J35">
        <v>120</v>
      </c>
      <c r="K35">
        <v>65</v>
      </c>
      <c r="L35">
        <v>220</v>
      </c>
      <c r="M35">
        <v>10</v>
      </c>
      <c r="N35">
        <v>125</v>
      </c>
    </row>
    <row r="36" spans="1:14" x14ac:dyDescent="0.25">
      <c r="A36" s="7">
        <v>9150102.0600000005</v>
      </c>
      <c r="B36">
        <v>5110</v>
      </c>
      <c r="C36">
        <v>4820</v>
      </c>
      <c r="D36">
        <v>2335</v>
      </c>
      <c r="E36">
        <v>2225</v>
      </c>
      <c r="F36">
        <v>581</v>
      </c>
      <c r="G36">
        <v>8.8000000000000007</v>
      </c>
      <c r="H36">
        <v>1690</v>
      </c>
      <c r="I36">
        <v>1325</v>
      </c>
      <c r="J36">
        <v>70</v>
      </c>
      <c r="K36">
        <v>105</v>
      </c>
      <c r="L36">
        <v>110</v>
      </c>
      <c r="M36">
        <v>10</v>
      </c>
      <c r="N36">
        <v>75</v>
      </c>
    </row>
    <row r="37" spans="1:14" x14ac:dyDescent="0.25">
      <c r="A37" s="7">
        <v>9150103</v>
      </c>
      <c r="B37">
        <v>5428</v>
      </c>
      <c r="C37">
        <v>5200</v>
      </c>
      <c r="D37">
        <v>2749</v>
      </c>
      <c r="E37">
        <v>2458</v>
      </c>
      <c r="F37">
        <v>340.1</v>
      </c>
      <c r="G37">
        <v>15.96</v>
      </c>
      <c r="H37">
        <v>1995</v>
      </c>
      <c r="I37">
        <v>1740</v>
      </c>
      <c r="J37">
        <v>80</v>
      </c>
      <c r="K37">
        <v>35</v>
      </c>
      <c r="L37">
        <v>85</v>
      </c>
      <c r="M37">
        <v>10</v>
      </c>
      <c r="N37">
        <v>55</v>
      </c>
    </row>
    <row r="38" spans="1:14" x14ac:dyDescent="0.25">
      <c r="A38" s="7">
        <v>9150104.0099999998</v>
      </c>
      <c r="B38">
        <v>1416</v>
      </c>
      <c r="C38">
        <v>1186</v>
      </c>
      <c r="D38">
        <v>615</v>
      </c>
      <c r="E38">
        <v>571</v>
      </c>
      <c r="F38">
        <v>408.8</v>
      </c>
      <c r="G38">
        <v>3.46</v>
      </c>
      <c r="H38">
        <v>625</v>
      </c>
      <c r="I38">
        <v>525</v>
      </c>
      <c r="J38">
        <v>20</v>
      </c>
      <c r="K38">
        <v>0</v>
      </c>
      <c r="L38">
        <v>50</v>
      </c>
      <c r="M38">
        <v>10</v>
      </c>
      <c r="N38">
        <v>15</v>
      </c>
    </row>
    <row r="39" spans="1:14" x14ac:dyDescent="0.25">
      <c r="A39" s="7">
        <v>9150104.0199999996</v>
      </c>
      <c r="B39">
        <v>7953</v>
      </c>
      <c r="C39">
        <v>7388</v>
      </c>
      <c r="D39">
        <v>3855</v>
      </c>
      <c r="E39">
        <v>3036</v>
      </c>
      <c r="F39">
        <v>6.5</v>
      </c>
      <c r="G39">
        <v>1228.3499999999999</v>
      </c>
      <c r="H39">
        <v>3560</v>
      </c>
      <c r="I39">
        <v>3055</v>
      </c>
      <c r="J39">
        <v>100</v>
      </c>
      <c r="K39">
        <v>65</v>
      </c>
      <c r="L39">
        <v>185</v>
      </c>
      <c r="M39">
        <v>35</v>
      </c>
      <c r="N39">
        <v>130</v>
      </c>
    </row>
    <row r="40" spans="1:14" x14ac:dyDescent="0.25">
      <c r="A40" s="7">
        <v>9150105.0099999998</v>
      </c>
      <c r="B40">
        <v>8229</v>
      </c>
      <c r="C40">
        <v>7250</v>
      </c>
      <c r="D40">
        <v>3666</v>
      </c>
      <c r="E40">
        <v>3222</v>
      </c>
      <c r="F40">
        <v>132.80000000000001</v>
      </c>
      <c r="G40">
        <v>61.98</v>
      </c>
      <c r="H40">
        <v>3655</v>
      </c>
      <c r="I40">
        <v>3155</v>
      </c>
      <c r="J40">
        <v>80</v>
      </c>
      <c r="K40">
        <v>95</v>
      </c>
      <c r="L40">
        <v>145</v>
      </c>
      <c r="M40">
        <v>25</v>
      </c>
      <c r="N40">
        <v>160</v>
      </c>
    </row>
    <row r="41" spans="1:14" x14ac:dyDescent="0.25">
      <c r="A41" s="7">
        <v>9150105.0199999996</v>
      </c>
      <c r="B41">
        <v>4199</v>
      </c>
      <c r="C41">
        <v>4185</v>
      </c>
      <c r="D41">
        <v>1783</v>
      </c>
      <c r="E41">
        <v>1651</v>
      </c>
      <c r="F41">
        <v>3.4</v>
      </c>
      <c r="G41">
        <v>1246.6400000000001</v>
      </c>
      <c r="H41">
        <v>1890</v>
      </c>
      <c r="I41">
        <v>1690</v>
      </c>
      <c r="J41">
        <v>20</v>
      </c>
      <c r="K41">
        <v>20</v>
      </c>
      <c r="L41">
        <v>85</v>
      </c>
      <c r="M41">
        <v>15</v>
      </c>
      <c r="N41">
        <v>55</v>
      </c>
    </row>
    <row r="42" spans="1:14" x14ac:dyDescent="0.25">
      <c r="A42" s="7">
        <v>9150105.0299999993</v>
      </c>
      <c r="B42">
        <v>4693</v>
      </c>
      <c r="C42">
        <v>4458</v>
      </c>
      <c r="D42">
        <v>2231</v>
      </c>
      <c r="E42">
        <v>1872</v>
      </c>
      <c r="F42">
        <v>77.900000000000006</v>
      </c>
      <c r="G42">
        <v>60.21</v>
      </c>
      <c r="H42">
        <v>2185</v>
      </c>
      <c r="I42">
        <v>1920</v>
      </c>
      <c r="J42">
        <v>35</v>
      </c>
      <c r="K42">
        <v>50</v>
      </c>
      <c r="L42">
        <v>120</v>
      </c>
      <c r="M42">
        <v>0</v>
      </c>
      <c r="N42">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84"/>
  <sheetViews>
    <sheetView zoomScaleNormal="100" workbookViewId="0">
      <pane ySplit="1" topLeftCell="A2" activePane="bottomLeft" state="frozen"/>
      <selection pane="bottomLeft" activeCell="A4" sqref="A4"/>
    </sheetView>
  </sheetViews>
  <sheetFormatPr defaultColWidth="11.7109375" defaultRowHeight="12.75" x14ac:dyDescent="0.2"/>
  <cols>
    <col min="1" max="1" width="14.42578125" style="202" customWidth="1"/>
    <col min="2" max="2" width="11.7109375" style="85"/>
    <col min="3" max="3" width="11.7109375" style="24"/>
    <col min="4" max="4" width="11.7109375" style="142"/>
    <col min="5" max="6" width="11.7109375" style="71"/>
    <col min="7" max="7" width="11.7109375" style="72"/>
    <col min="8" max="8" width="11.7109375" style="86"/>
    <col min="9" max="9" width="11.7109375" style="87"/>
    <col min="10" max="10" width="11.7109375" style="96"/>
    <col min="11" max="14" width="11.7109375" style="71"/>
    <col min="15" max="15" width="11.7109375" style="94"/>
    <col min="16" max="16" width="11.7109375" style="88"/>
    <col min="17" max="17" width="11.7109375" style="89"/>
    <col min="18" max="19" width="11.7109375" style="90"/>
    <col min="20" max="20" width="11.7109375" style="206"/>
    <col min="21" max="21" width="11.7109375" style="79"/>
    <col min="22" max="23" width="11.7109375" style="71"/>
    <col min="24" max="24" width="11.7109375" style="210"/>
    <col min="25" max="25" width="11.7109375" style="93"/>
    <col min="26" max="26" width="11.7109375" style="91"/>
    <col min="27" max="29" width="11.7109375" style="71"/>
    <col min="30" max="30" width="11.7109375" style="94"/>
    <col min="31" max="31" width="11.7109375" style="98"/>
    <col min="32" max="32" width="11.7109375" style="92"/>
    <col min="33" max="33" width="11.7109375" style="94"/>
    <col min="34" max="34" width="11.7109375" style="98"/>
    <col min="35" max="35" width="11.7109375" style="92"/>
    <col min="36" max="37" width="11.7109375" style="71"/>
    <col min="38" max="38" width="11.7109375" style="94"/>
    <col min="39" max="39" width="11.7109375" style="98"/>
    <col min="40" max="40" width="11.7109375" style="92"/>
    <col min="41" max="42" width="11.7109375" style="70"/>
    <col min="43" max="43" width="11.7109375" style="221"/>
    <col min="44" max="44" width="11.7109375" style="84"/>
    <col min="45" max="16384" width="11.7109375" style="25"/>
  </cols>
  <sheetData>
    <row r="1" spans="1:44" s="16" customFormat="1" ht="78" customHeight="1" thickTop="1" thickBot="1" x14ac:dyDescent="0.3">
      <c r="A1" s="211" t="s">
        <v>54</v>
      </c>
      <c r="B1" s="281" t="s">
        <v>180</v>
      </c>
      <c r="C1" s="18" t="s">
        <v>181</v>
      </c>
      <c r="D1" s="12" t="s">
        <v>182</v>
      </c>
      <c r="E1" s="10" t="s">
        <v>183</v>
      </c>
      <c r="F1" s="10" t="s">
        <v>184</v>
      </c>
      <c r="G1" s="10" t="s">
        <v>185</v>
      </c>
      <c r="H1" s="281" t="s">
        <v>186</v>
      </c>
      <c r="I1" s="9" t="s">
        <v>187</v>
      </c>
      <c r="J1" s="20" t="s">
        <v>188</v>
      </c>
      <c r="K1" s="204" t="s">
        <v>36</v>
      </c>
      <c r="L1" s="204" t="s">
        <v>189</v>
      </c>
      <c r="M1" s="204" t="s">
        <v>34</v>
      </c>
      <c r="N1" s="10" t="s">
        <v>190</v>
      </c>
      <c r="O1" s="204" t="s">
        <v>191</v>
      </c>
      <c r="P1" s="10" t="s">
        <v>192</v>
      </c>
      <c r="Q1" s="282" t="s">
        <v>85</v>
      </c>
      <c r="R1" s="204" t="s">
        <v>83</v>
      </c>
      <c r="S1" s="10" t="s">
        <v>193</v>
      </c>
      <c r="T1" s="204" t="s">
        <v>194</v>
      </c>
      <c r="U1" s="282" t="s">
        <v>92</v>
      </c>
      <c r="V1" s="204" t="s">
        <v>195</v>
      </c>
      <c r="W1" s="10" t="s">
        <v>196</v>
      </c>
      <c r="X1" s="12" t="s">
        <v>197</v>
      </c>
      <c r="Y1" s="13" t="s">
        <v>198</v>
      </c>
      <c r="Z1" s="10" t="s">
        <v>199</v>
      </c>
      <c r="AA1" s="11" t="s">
        <v>200</v>
      </c>
      <c r="AB1" s="10" t="s">
        <v>201</v>
      </c>
      <c r="AC1" s="10" t="s">
        <v>202</v>
      </c>
      <c r="AD1" s="12" t="s">
        <v>203</v>
      </c>
      <c r="AE1" s="14" t="s">
        <v>204</v>
      </c>
      <c r="AF1" s="11" t="s">
        <v>205</v>
      </c>
      <c r="AG1" s="12" t="s">
        <v>206</v>
      </c>
      <c r="AH1" s="14" t="s">
        <v>207</v>
      </c>
      <c r="AI1" s="10" t="s">
        <v>208</v>
      </c>
      <c r="AJ1" s="10" t="s">
        <v>209</v>
      </c>
      <c r="AK1" s="10" t="s">
        <v>210</v>
      </c>
      <c r="AL1" s="12" t="s">
        <v>211</v>
      </c>
      <c r="AM1" s="12" t="s">
        <v>212</v>
      </c>
      <c r="AN1" s="15" t="s">
        <v>213</v>
      </c>
      <c r="AO1" s="8" t="s">
        <v>214</v>
      </c>
      <c r="AP1" s="19" t="s">
        <v>215</v>
      </c>
      <c r="AQ1" s="211" t="s">
        <v>9</v>
      </c>
    </row>
    <row r="2" spans="1:44" s="40" customFormat="1" ht="13.5" thickTop="1" x14ac:dyDescent="0.2">
      <c r="A2" s="198"/>
      <c r="B2" s="144">
        <v>9150000</v>
      </c>
      <c r="C2" s="144"/>
      <c r="D2" s="145"/>
      <c r="E2" s="146"/>
      <c r="F2" s="146"/>
      <c r="G2" s="147"/>
      <c r="H2" s="148">
        <v>0</v>
      </c>
      <c r="I2" s="149">
        <v>2904.86</v>
      </c>
      <c r="J2" s="150">
        <f t="shared" ref="J2:J42" si="0">I2*100</f>
        <v>290486</v>
      </c>
      <c r="K2" s="146">
        <v>194882</v>
      </c>
      <c r="L2" s="146">
        <v>179839</v>
      </c>
      <c r="M2" s="146">
        <v>162276</v>
      </c>
      <c r="N2" s="151">
        <f t="shared" ref="N2:N42" si="1">K2-M2</f>
        <v>32606</v>
      </c>
      <c r="O2" s="152">
        <f t="shared" ref="O2:O42" si="2">(K2-M2)/M2</f>
        <v>0.20092928097808671</v>
      </c>
      <c r="P2" s="153">
        <v>67.099999999999994</v>
      </c>
      <c r="Q2" s="154">
        <v>88374</v>
      </c>
      <c r="R2" s="155">
        <v>71889</v>
      </c>
      <c r="S2" s="155">
        <f t="shared" ref="S2:S42" si="3">Q2-R2</f>
        <v>16485</v>
      </c>
      <c r="T2" s="213">
        <f t="shared" ref="T2:T42" si="4">S2/R2</f>
        <v>0.22931185577765723</v>
      </c>
      <c r="U2" s="154">
        <v>81383</v>
      </c>
      <c r="V2" s="155">
        <v>66961</v>
      </c>
      <c r="W2" s="151">
        <f t="shared" ref="W2:W42" si="5">U2-V2</f>
        <v>14422</v>
      </c>
      <c r="X2" s="214">
        <f t="shared" ref="X2:X42" si="6">(U2-V2)/V2</f>
        <v>0.21537910126790222</v>
      </c>
      <c r="Y2" s="156">
        <f t="shared" ref="Y2:Y42" si="7">U2/J2</f>
        <v>0.28016152241416109</v>
      </c>
      <c r="Z2" s="157">
        <v>87160</v>
      </c>
      <c r="AA2" s="146">
        <v>70450</v>
      </c>
      <c r="AB2" s="146">
        <v>3370</v>
      </c>
      <c r="AC2" s="151">
        <f t="shared" ref="AC2:AC42" si="8">AA2+AB2</f>
        <v>73820</v>
      </c>
      <c r="AD2" s="152">
        <f t="shared" ref="AD2:AD42" si="9">AC2/Z2</f>
        <v>0.84694814134924279</v>
      </c>
      <c r="AE2" s="158">
        <f t="shared" ref="AE2:AE42" si="10">AD2/0.846948</f>
        <v>1.000000166892469</v>
      </c>
      <c r="AF2" s="146">
        <v>3985</v>
      </c>
      <c r="AG2" s="152">
        <f t="shared" ref="AG2:AG42" si="11">AF2/Z2</f>
        <v>4.5720513997246442E-2</v>
      </c>
      <c r="AH2" s="159">
        <f t="shared" ref="AH2:AH42" si="12">AG2/0.045721</f>
        <v>0.99998937025101031</v>
      </c>
      <c r="AI2" s="146">
        <v>4565</v>
      </c>
      <c r="AJ2" s="146">
        <v>2315</v>
      </c>
      <c r="AK2" s="151">
        <f t="shared" ref="AK2:AK42" si="13">AI2+AJ2</f>
        <v>6880</v>
      </c>
      <c r="AL2" s="152">
        <f t="shared" ref="AL2:AL42" si="14">AK2/Z2</f>
        <v>7.8935291418081685E-2</v>
      </c>
      <c r="AM2" s="159">
        <f t="shared" ref="AM2:AM42" si="15">AL2/0.078935</f>
        <v>1.0000036918740949</v>
      </c>
      <c r="AN2" s="146">
        <v>2475</v>
      </c>
      <c r="AO2" s="160" t="s">
        <v>18</v>
      </c>
      <c r="AP2" s="160" t="s">
        <v>18</v>
      </c>
      <c r="AQ2" s="222"/>
      <c r="AR2" s="84"/>
    </row>
    <row r="3" spans="1:44" x14ac:dyDescent="0.2">
      <c r="A3" s="199" t="s">
        <v>62</v>
      </c>
      <c r="B3" s="17">
        <v>9150001</v>
      </c>
      <c r="C3" s="17"/>
      <c r="D3" s="139"/>
      <c r="E3" s="27"/>
      <c r="F3" s="27"/>
      <c r="G3" s="28"/>
      <c r="H3" s="29">
        <v>1</v>
      </c>
      <c r="I3" s="30">
        <v>18.95</v>
      </c>
      <c r="J3" s="31">
        <f t="shared" si="0"/>
        <v>1895</v>
      </c>
      <c r="K3" s="27">
        <v>9961</v>
      </c>
      <c r="L3" s="27">
        <v>8628</v>
      </c>
      <c r="M3" s="27">
        <v>5806</v>
      </c>
      <c r="N3" s="32">
        <f t="shared" si="1"/>
        <v>4155</v>
      </c>
      <c r="O3" s="33">
        <f t="shared" si="2"/>
        <v>0.71563899414398902</v>
      </c>
      <c r="P3" s="34">
        <v>525.5</v>
      </c>
      <c r="Q3" s="35">
        <v>3440</v>
      </c>
      <c r="R3" s="100">
        <v>2239</v>
      </c>
      <c r="S3" s="101">
        <f t="shared" si="3"/>
        <v>1201</v>
      </c>
      <c r="T3" s="215">
        <f t="shared" si="4"/>
        <v>0.53640017865118361</v>
      </c>
      <c r="U3" s="35">
        <v>3292</v>
      </c>
      <c r="V3" s="100">
        <v>1989</v>
      </c>
      <c r="W3" s="32">
        <f t="shared" si="5"/>
        <v>1303</v>
      </c>
      <c r="X3" s="216">
        <f t="shared" si="6"/>
        <v>0.65510306686777275</v>
      </c>
      <c r="Y3" s="36">
        <f t="shared" si="7"/>
        <v>1.737203166226913</v>
      </c>
      <c r="Z3" s="37">
        <v>4240</v>
      </c>
      <c r="AA3" s="27">
        <v>3730</v>
      </c>
      <c r="AB3" s="27">
        <v>65</v>
      </c>
      <c r="AC3" s="32">
        <f t="shared" si="8"/>
        <v>3795</v>
      </c>
      <c r="AD3" s="33">
        <f t="shared" si="9"/>
        <v>0.89504716981132071</v>
      </c>
      <c r="AE3" s="38">
        <f t="shared" si="10"/>
        <v>1.0567911723167427</v>
      </c>
      <c r="AF3" s="27">
        <v>90</v>
      </c>
      <c r="AG3" s="33">
        <f t="shared" si="11"/>
        <v>2.1226415094339621E-2</v>
      </c>
      <c r="AH3" s="39">
        <f t="shared" si="12"/>
        <v>0.46425964205375259</v>
      </c>
      <c r="AI3" s="27">
        <v>230</v>
      </c>
      <c r="AJ3" s="27">
        <v>35</v>
      </c>
      <c r="AK3" s="32">
        <f t="shared" si="13"/>
        <v>265</v>
      </c>
      <c r="AL3" s="33">
        <f t="shared" si="14"/>
        <v>6.25E-2</v>
      </c>
      <c r="AM3" s="39">
        <f t="shared" si="15"/>
        <v>0.79179071387850763</v>
      </c>
      <c r="AN3" s="27">
        <v>85</v>
      </c>
      <c r="AO3" s="26" t="s">
        <v>7</v>
      </c>
      <c r="AP3" s="252" t="s">
        <v>7</v>
      </c>
      <c r="AQ3" s="221" t="s">
        <v>64</v>
      </c>
    </row>
    <row r="4" spans="1:44" x14ac:dyDescent="0.2">
      <c r="A4" s="199"/>
      <c r="B4" s="17">
        <v>9150002</v>
      </c>
      <c r="C4" s="17"/>
      <c r="D4" s="139"/>
      <c r="E4" s="27"/>
      <c r="F4" s="27"/>
      <c r="G4" s="28"/>
      <c r="H4" s="29">
        <v>2</v>
      </c>
      <c r="I4" s="30">
        <v>5.63</v>
      </c>
      <c r="J4" s="31">
        <f t="shared" si="0"/>
        <v>563</v>
      </c>
      <c r="K4" s="27">
        <v>6486</v>
      </c>
      <c r="L4" s="27">
        <v>5854</v>
      </c>
      <c r="M4" s="27">
        <v>5812</v>
      </c>
      <c r="N4" s="32">
        <f t="shared" si="1"/>
        <v>674</v>
      </c>
      <c r="O4" s="33">
        <f t="shared" si="2"/>
        <v>0.11596696490020647</v>
      </c>
      <c r="P4" s="34">
        <v>1151.2</v>
      </c>
      <c r="Q4" s="35">
        <v>2672</v>
      </c>
      <c r="R4" s="100">
        <v>2211</v>
      </c>
      <c r="S4" s="101">
        <f t="shared" si="3"/>
        <v>461</v>
      </c>
      <c r="T4" s="215">
        <f t="shared" si="4"/>
        <v>0.20850293984622342</v>
      </c>
      <c r="U4" s="35">
        <v>2488</v>
      </c>
      <c r="V4" s="100">
        <v>2075</v>
      </c>
      <c r="W4" s="32">
        <f t="shared" si="5"/>
        <v>413</v>
      </c>
      <c r="X4" s="216">
        <f t="shared" si="6"/>
        <v>0.19903614457831326</v>
      </c>
      <c r="Y4" s="36">
        <f t="shared" si="7"/>
        <v>4.4191829484902305</v>
      </c>
      <c r="Z4" s="37">
        <v>2730</v>
      </c>
      <c r="AA4" s="27">
        <v>2200</v>
      </c>
      <c r="AB4" s="27">
        <v>40</v>
      </c>
      <c r="AC4" s="32">
        <f t="shared" si="8"/>
        <v>2240</v>
      </c>
      <c r="AD4" s="33">
        <f t="shared" si="9"/>
        <v>0.82051282051282048</v>
      </c>
      <c r="AE4" s="38">
        <f t="shared" si="10"/>
        <v>0.96878771838745759</v>
      </c>
      <c r="AF4" s="27">
        <v>75</v>
      </c>
      <c r="AG4" s="33">
        <f t="shared" si="11"/>
        <v>2.7472527472527472E-2</v>
      </c>
      <c r="AH4" s="39">
        <f t="shared" si="12"/>
        <v>0.60087328519777505</v>
      </c>
      <c r="AI4" s="27">
        <v>190</v>
      </c>
      <c r="AJ4" s="27">
        <v>120</v>
      </c>
      <c r="AK4" s="32">
        <f t="shared" si="13"/>
        <v>310</v>
      </c>
      <c r="AL4" s="33">
        <f t="shared" si="14"/>
        <v>0.11355311355311355</v>
      </c>
      <c r="AM4" s="39">
        <f t="shared" si="15"/>
        <v>1.4385648134935523</v>
      </c>
      <c r="AN4" s="27">
        <v>105</v>
      </c>
      <c r="AO4" s="26" t="s">
        <v>7</v>
      </c>
      <c r="AP4" s="252" t="s">
        <v>7</v>
      </c>
    </row>
    <row r="5" spans="1:44" x14ac:dyDescent="0.2">
      <c r="A5" s="199" t="s">
        <v>81</v>
      </c>
      <c r="B5" s="17">
        <v>9150003.0099999998</v>
      </c>
      <c r="C5" s="17">
        <v>9150003</v>
      </c>
      <c r="D5" s="139">
        <v>0.57664874600000005</v>
      </c>
      <c r="E5" s="27">
        <v>7908</v>
      </c>
      <c r="F5" s="27">
        <v>2927</v>
      </c>
      <c r="G5" s="28">
        <v>2764</v>
      </c>
      <c r="H5" s="29"/>
      <c r="I5" s="30">
        <v>26.54</v>
      </c>
      <c r="J5" s="31">
        <f t="shared" si="0"/>
        <v>2654</v>
      </c>
      <c r="K5" s="27">
        <v>4798</v>
      </c>
      <c r="L5" s="27">
        <v>4609</v>
      </c>
      <c r="M5" s="27">
        <f>D5*E5</f>
        <v>4560.138283368</v>
      </c>
      <c r="N5" s="32">
        <f t="shared" si="1"/>
        <v>237.86171663200003</v>
      </c>
      <c r="O5" s="33">
        <f t="shared" si="2"/>
        <v>5.2161075355881867E-2</v>
      </c>
      <c r="P5" s="34">
        <v>180.8</v>
      </c>
      <c r="Q5" s="35">
        <v>1674</v>
      </c>
      <c r="R5" s="27">
        <f>F5*D5</f>
        <v>1687.850879542</v>
      </c>
      <c r="S5" s="101">
        <f t="shared" si="3"/>
        <v>-13.85087954200003</v>
      </c>
      <c r="T5" s="215">
        <f t="shared" si="4"/>
        <v>-8.206222309022038E-3</v>
      </c>
      <c r="U5" s="35">
        <v>1620</v>
      </c>
      <c r="V5" s="27">
        <f>G5*D5</f>
        <v>1593.8571339440002</v>
      </c>
      <c r="W5" s="32">
        <f t="shared" si="5"/>
        <v>26.142866055999775</v>
      </c>
      <c r="X5" s="216">
        <f t="shared" si="6"/>
        <v>1.6402264355594557E-2</v>
      </c>
      <c r="Y5" s="36">
        <f t="shared" si="7"/>
        <v>0.6103993971363979</v>
      </c>
      <c r="Z5" s="37">
        <v>2035</v>
      </c>
      <c r="AA5" s="27">
        <v>1745</v>
      </c>
      <c r="AB5" s="27">
        <v>20</v>
      </c>
      <c r="AC5" s="32">
        <f t="shared" si="8"/>
        <v>1765</v>
      </c>
      <c r="AD5" s="33">
        <f t="shared" si="9"/>
        <v>0.86732186732186733</v>
      </c>
      <c r="AE5" s="38">
        <f t="shared" si="10"/>
        <v>1.0240556295331795</v>
      </c>
      <c r="AF5" s="27">
        <v>50</v>
      </c>
      <c r="AG5" s="33">
        <f t="shared" si="11"/>
        <v>2.4570024570024569E-2</v>
      </c>
      <c r="AH5" s="39">
        <f t="shared" si="12"/>
        <v>0.53739035826041792</v>
      </c>
      <c r="AI5" s="27">
        <v>115</v>
      </c>
      <c r="AJ5" s="27">
        <v>55</v>
      </c>
      <c r="AK5" s="32">
        <f t="shared" si="13"/>
        <v>170</v>
      </c>
      <c r="AL5" s="33">
        <f t="shared" si="14"/>
        <v>8.3538083538083535E-2</v>
      </c>
      <c r="AM5" s="39">
        <f t="shared" si="15"/>
        <v>1.058314860810585</v>
      </c>
      <c r="AN5" s="27">
        <v>50</v>
      </c>
      <c r="AO5" s="26" t="s">
        <v>7</v>
      </c>
      <c r="AP5" s="252" t="s">
        <v>7</v>
      </c>
      <c r="AQ5" s="221" t="s">
        <v>82</v>
      </c>
    </row>
    <row r="6" spans="1:44" x14ac:dyDescent="0.2">
      <c r="A6" s="199"/>
      <c r="B6" s="17">
        <v>9150003.0199999996</v>
      </c>
      <c r="C6" s="17">
        <v>9150003</v>
      </c>
      <c r="D6" s="139">
        <v>0.42312710399999998</v>
      </c>
      <c r="E6" s="27">
        <v>7908</v>
      </c>
      <c r="F6" s="27">
        <v>2927</v>
      </c>
      <c r="G6" s="28">
        <v>2764</v>
      </c>
      <c r="H6" s="29"/>
      <c r="I6" s="30">
        <v>17.2</v>
      </c>
      <c r="J6" s="31">
        <f t="shared" si="0"/>
        <v>1720</v>
      </c>
      <c r="K6" s="27">
        <v>3655</v>
      </c>
      <c r="L6" s="27">
        <v>3375</v>
      </c>
      <c r="M6" s="27">
        <f>D6*E6</f>
        <v>3346.0891384319998</v>
      </c>
      <c r="N6" s="32">
        <f t="shared" si="1"/>
        <v>308.9108615680002</v>
      </c>
      <c r="O6" s="33">
        <f t="shared" si="2"/>
        <v>9.2319973792676049E-2</v>
      </c>
      <c r="P6" s="34">
        <v>212.5</v>
      </c>
      <c r="Q6" s="35">
        <v>1567</v>
      </c>
      <c r="R6" s="27">
        <f>F6*D6</f>
        <v>1238.493033408</v>
      </c>
      <c r="S6" s="101">
        <f t="shared" si="3"/>
        <v>328.50696659200003</v>
      </c>
      <c r="T6" s="215">
        <f t="shared" si="4"/>
        <v>0.26524732697771997</v>
      </c>
      <c r="U6" s="35">
        <v>1486</v>
      </c>
      <c r="V6" s="27">
        <f>G6*D6</f>
        <v>1169.5233154559999</v>
      </c>
      <c r="W6" s="32">
        <f t="shared" si="5"/>
        <v>316.47668454400014</v>
      </c>
      <c r="X6" s="216">
        <f t="shared" si="6"/>
        <v>0.27060314263218016</v>
      </c>
      <c r="Y6" s="36">
        <f t="shared" si="7"/>
        <v>0.86395348837209307</v>
      </c>
      <c r="Z6" s="37">
        <v>1310</v>
      </c>
      <c r="AA6" s="27">
        <v>1140</v>
      </c>
      <c r="AB6" s="27">
        <v>20</v>
      </c>
      <c r="AC6" s="32">
        <f t="shared" si="8"/>
        <v>1160</v>
      </c>
      <c r="AD6" s="33">
        <f t="shared" si="9"/>
        <v>0.8854961832061069</v>
      </c>
      <c r="AE6" s="38">
        <f t="shared" si="10"/>
        <v>1.0455142266185253</v>
      </c>
      <c r="AF6" s="27">
        <v>55</v>
      </c>
      <c r="AG6" s="33">
        <f t="shared" si="11"/>
        <v>4.1984732824427481E-2</v>
      </c>
      <c r="AH6" s="39">
        <f t="shared" si="12"/>
        <v>0.91828115798927157</v>
      </c>
      <c r="AI6" s="27">
        <v>40</v>
      </c>
      <c r="AJ6" s="27">
        <v>10</v>
      </c>
      <c r="AK6" s="32">
        <f t="shared" si="13"/>
        <v>50</v>
      </c>
      <c r="AL6" s="33">
        <f t="shared" si="14"/>
        <v>3.8167938931297711E-2</v>
      </c>
      <c r="AM6" s="39">
        <f t="shared" si="15"/>
        <v>0.48353631381893591</v>
      </c>
      <c r="AN6" s="27">
        <v>45</v>
      </c>
      <c r="AO6" s="26" t="s">
        <v>7</v>
      </c>
      <c r="AP6" s="252" t="s">
        <v>7</v>
      </c>
      <c r="AQ6" s="221" t="s">
        <v>17</v>
      </c>
    </row>
    <row r="7" spans="1:44" x14ac:dyDescent="0.2">
      <c r="A7" s="199" t="s">
        <v>65</v>
      </c>
      <c r="B7" s="17">
        <v>9150004</v>
      </c>
      <c r="C7" s="17"/>
      <c r="D7" s="139"/>
      <c r="E7" s="27"/>
      <c r="F7" s="27"/>
      <c r="G7" s="28"/>
      <c r="H7" s="29">
        <v>4</v>
      </c>
      <c r="I7" s="30">
        <v>19.95</v>
      </c>
      <c r="J7" s="31">
        <f t="shared" si="0"/>
        <v>1995</v>
      </c>
      <c r="K7" s="27">
        <v>5928</v>
      </c>
      <c r="L7" s="27">
        <v>5164</v>
      </c>
      <c r="M7" s="27">
        <v>4033</v>
      </c>
      <c r="N7" s="32">
        <f t="shared" si="1"/>
        <v>1895</v>
      </c>
      <c r="O7" s="33">
        <f t="shared" si="2"/>
        <v>0.46987354326803871</v>
      </c>
      <c r="P7" s="34">
        <v>297.2</v>
      </c>
      <c r="Q7" s="35">
        <v>2144</v>
      </c>
      <c r="R7" s="100">
        <v>1429</v>
      </c>
      <c r="S7" s="101">
        <f t="shared" si="3"/>
        <v>715</v>
      </c>
      <c r="T7" s="215">
        <f t="shared" si="4"/>
        <v>0.50034989503149052</v>
      </c>
      <c r="U7" s="35">
        <v>2084</v>
      </c>
      <c r="V7" s="100">
        <v>1399</v>
      </c>
      <c r="W7" s="32">
        <f t="shared" si="5"/>
        <v>685</v>
      </c>
      <c r="X7" s="216">
        <f t="shared" si="6"/>
        <v>0.48963545389563973</v>
      </c>
      <c r="Y7" s="36">
        <f t="shared" si="7"/>
        <v>1.0446115288220552</v>
      </c>
      <c r="Z7" s="37">
        <v>2975</v>
      </c>
      <c r="AA7" s="27">
        <v>2635</v>
      </c>
      <c r="AB7" s="27">
        <v>70</v>
      </c>
      <c r="AC7" s="32">
        <f t="shared" si="8"/>
        <v>2705</v>
      </c>
      <c r="AD7" s="33">
        <f t="shared" si="9"/>
        <v>0.90924369747899159</v>
      </c>
      <c r="AE7" s="38">
        <f t="shared" si="10"/>
        <v>1.0735531549504711</v>
      </c>
      <c r="AF7" s="27">
        <v>30</v>
      </c>
      <c r="AG7" s="33">
        <f t="shared" si="11"/>
        <v>1.0084033613445379E-2</v>
      </c>
      <c r="AH7" s="39">
        <f t="shared" si="12"/>
        <v>0.22055584115494803</v>
      </c>
      <c r="AI7" s="27">
        <v>125</v>
      </c>
      <c r="AJ7" s="27">
        <v>20</v>
      </c>
      <c r="AK7" s="32">
        <f t="shared" si="13"/>
        <v>145</v>
      </c>
      <c r="AL7" s="33">
        <f t="shared" si="14"/>
        <v>4.8739495798319328E-2</v>
      </c>
      <c r="AM7" s="39">
        <f t="shared" si="15"/>
        <v>0.61746368275567654</v>
      </c>
      <c r="AN7" s="27">
        <v>100</v>
      </c>
      <c r="AO7" s="26" t="s">
        <v>7</v>
      </c>
      <c r="AP7" s="252" t="s">
        <v>7</v>
      </c>
      <c r="AQ7" s="221" t="s">
        <v>66</v>
      </c>
    </row>
    <row r="8" spans="1:44" x14ac:dyDescent="0.2">
      <c r="A8" s="199"/>
      <c r="B8" s="17">
        <v>9150005</v>
      </c>
      <c r="C8" s="17"/>
      <c r="D8" s="139"/>
      <c r="E8" s="27"/>
      <c r="F8" s="27"/>
      <c r="G8" s="28"/>
      <c r="H8" s="29">
        <v>5</v>
      </c>
      <c r="I8" s="30">
        <v>1.95</v>
      </c>
      <c r="J8" s="31">
        <f t="shared" si="0"/>
        <v>195</v>
      </c>
      <c r="K8" s="27">
        <v>4008</v>
      </c>
      <c r="L8" s="27">
        <v>3946</v>
      </c>
      <c r="M8" s="27">
        <v>3886</v>
      </c>
      <c r="N8" s="32">
        <f t="shared" si="1"/>
        <v>122</v>
      </c>
      <c r="O8" s="33">
        <f t="shared" si="2"/>
        <v>3.1394750386001029E-2</v>
      </c>
      <c r="P8" s="34">
        <v>2055.6</v>
      </c>
      <c r="Q8" s="35">
        <v>1558</v>
      </c>
      <c r="R8" s="100">
        <v>1450</v>
      </c>
      <c r="S8" s="101">
        <f t="shared" si="3"/>
        <v>108</v>
      </c>
      <c r="T8" s="215">
        <f t="shared" si="4"/>
        <v>7.4482758620689649E-2</v>
      </c>
      <c r="U8" s="35">
        <v>1495</v>
      </c>
      <c r="V8" s="100">
        <v>1425</v>
      </c>
      <c r="W8" s="32">
        <f t="shared" si="5"/>
        <v>70</v>
      </c>
      <c r="X8" s="216">
        <f t="shared" si="6"/>
        <v>4.912280701754386E-2</v>
      </c>
      <c r="Y8" s="36">
        <f t="shared" si="7"/>
        <v>7.666666666666667</v>
      </c>
      <c r="Z8" s="37">
        <v>1980</v>
      </c>
      <c r="AA8" s="27">
        <v>1645</v>
      </c>
      <c r="AB8" s="27">
        <v>105</v>
      </c>
      <c r="AC8" s="32">
        <f t="shared" si="8"/>
        <v>1750</v>
      </c>
      <c r="AD8" s="33">
        <f t="shared" si="9"/>
        <v>0.88383838383838387</v>
      </c>
      <c r="AE8" s="38">
        <f t="shared" si="10"/>
        <v>1.0435568462743685</v>
      </c>
      <c r="AF8" s="27">
        <v>50</v>
      </c>
      <c r="AG8" s="33">
        <f t="shared" si="11"/>
        <v>2.5252525252525252E-2</v>
      </c>
      <c r="AH8" s="39">
        <f t="shared" si="12"/>
        <v>0.55231786821209627</v>
      </c>
      <c r="AI8" s="27">
        <v>100</v>
      </c>
      <c r="AJ8" s="27">
        <v>30</v>
      </c>
      <c r="AK8" s="32">
        <f t="shared" si="13"/>
        <v>130</v>
      </c>
      <c r="AL8" s="33">
        <f t="shared" si="14"/>
        <v>6.5656565656565663E-2</v>
      </c>
      <c r="AM8" s="39">
        <f t="shared" si="15"/>
        <v>0.83178014387237165</v>
      </c>
      <c r="AN8" s="27">
        <v>40</v>
      </c>
      <c r="AO8" s="26" t="s">
        <v>7</v>
      </c>
      <c r="AP8" s="252" t="s">
        <v>7</v>
      </c>
    </row>
    <row r="9" spans="1:44" x14ac:dyDescent="0.2">
      <c r="A9" s="199"/>
      <c r="B9" s="17">
        <v>9150006</v>
      </c>
      <c r="C9" s="17"/>
      <c r="D9" s="139"/>
      <c r="E9" s="27"/>
      <c r="F9" s="27"/>
      <c r="G9" s="28"/>
      <c r="H9" s="29">
        <v>6</v>
      </c>
      <c r="I9" s="30">
        <v>2.33</v>
      </c>
      <c r="J9" s="31">
        <f t="shared" si="0"/>
        <v>233</v>
      </c>
      <c r="K9" s="27">
        <v>5628</v>
      </c>
      <c r="L9" s="27">
        <v>5434</v>
      </c>
      <c r="M9" s="27">
        <v>5289</v>
      </c>
      <c r="N9" s="32">
        <f t="shared" si="1"/>
        <v>339</v>
      </c>
      <c r="O9" s="33">
        <f t="shared" si="2"/>
        <v>6.4095292115711855E-2</v>
      </c>
      <c r="P9" s="34">
        <v>2417.5</v>
      </c>
      <c r="Q9" s="35">
        <v>2248</v>
      </c>
      <c r="R9" s="100">
        <v>2002</v>
      </c>
      <c r="S9" s="101">
        <f t="shared" si="3"/>
        <v>246</v>
      </c>
      <c r="T9" s="215">
        <f t="shared" si="4"/>
        <v>0.12287712287712288</v>
      </c>
      <c r="U9" s="35">
        <v>2138</v>
      </c>
      <c r="V9" s="100">
        <v>1959</v>
      </c>
      <c r="W9" s="32">
        <f t="shared" si="5"/>
        <v>179</v>
      </c>
      <c r="X9" s="216">
        <f t="shared" si="6"/>
        <v>9.137314956610515E-2</v>
      </c>
      <c r="Y9" s="36">
        <f t="shared" si="7"/>
        <v>9.1759656652360508</v>
      </c>
      <c r="Z9" s="37">
        <v>2825</v>
      </c>
      <c r="AA9" s="27">
        <v>2325</v>
      </c>
      <c r="AB9" s="27">
        <v>95</v>
      </c>
      <c r="AC9" s="32">
        <f t="shared" si="8"/>
        <v>2420</v>
      </c>
      <c r="AD9" s="33">
        <f t="shared" si="9"/>
        <v>0.85663716814159296</v>
      </c>
      <c r="AE9" s="38">
        <f t="shared" si="10"/>
        <v>1.0114400980244276</v>
      </c>
      <c r="AF9" s="27">
        <v>100</v>
      </c>
      <c r="AG9" s="33">
        <f t="shared" si="11"/>
        <v>3.5398230088495575E-2</v>
      </c>
      <c r="AH9" s="39">
        <f t="shared" si="12"/>
        <v>0.77422256924598276</v>
      </c>
      <c r="AI9" s="27">
        <v>175</v>
      </c>
      <c r="AJ9" s="27">
        <v>65</v>
      </c>
      <c r="AK9" s="32">
        <f t="shared" si="13"/>
        <v>240</v>
      </c>
      <c r="AL9" s="33">
        <f t="shared" si="14"/>
        <v>8.4955752212389379E-2</v>
      </c>
      <c r="AM9" s="39">
        <f t="shared" si="15"/>
        <v>1.0762748110773341</v>
      </c>
      <c r="AN9" s="27">
        <v>70</v>
      </c>
      <c r="AO9" s="26" t="s">
        <v>7</v>
      </c>
      <c r="AP9" s="252" t="s">
        <v>7</v>
      </c>
      <c r="AR9" s="212"/>
    </row>
    <row r="10" spans="1:44" x14ac:dyDescent="0.2">
      <c r="A10" s="199"/>
      <c r="B10" s="17">
        <v>9150007</v>
      </c>
      <c r="C10" s="17"/>
      <c r="D10" s="139"/>
      <c r="E10" s="27"/>
      <c r="F10" s="27"/>
      <c r="G10" s="28"/>
      <c r="H10" s="29">
        <v>7</v>
      </c>
      <c r="I10" s="30">
        <v>2.13</v>
      </c>
      <c r="J10" s="31">
        <f t="shared" si="0"/>
        <v>213</v>
      </c>
      <c r="K10" s="27">
        <v>8150</v>
      </c>
      <c r="L10" s="27">
        <v>7636</v>
      </c>
      <c r="M10" s="27">
        <v>7214</v>
      </c>
      <c r="N10" s="32">
        <f t="shared" si="1"/>
        <v>936</v>
      </c>
      <c r="O10" s="33">
        <f t="shared" si="2"/>
        <v>0.12974771278070418</v>
      </c>
      <c r="P10" s="34">
        <v>3834.4</v>
      </c>
      <c r="Q10" s="35">
        <v>3916</v>
      </c>
      <c r="R10" s="100">
        <v>3420</v>
      </c>
      <c r="S10" s="101">
        <f t="shared" si="3"/>
        <v>496</v>
      </c>
      <c r="T10" s="215">
        <f t="shared" si="4"/>
        <v>0.14502923976608187</v>
      </c>
      <c r="U10" s="35">
        <v>3738</v>
      </c>
      <c r="V10" s="100">
        <v>3305</v>
      </c>
      <c r="W10" s="32">
        <f t="shared" si="5"/>
        <v>433</v>
      </c>
      <c r="X10" s="216">
        <f t="shared" si="6"/>
        <v>0.13101361573373677</v>
      </c>
      <c r="Y10" s="36">
        <f t="shared" si="7"/>
        <v>17.549295774647888</v>
      </c>
      <c r="Z10" s="37">
        <v>3795</v>
      </c>
      <c r="AA10" s="27">
        <v>2765</v>
      </c>
      <c r="AB10" s="27">
        <v>315</v>
      </c>
      <c r="AC10" s="32">
        <f t="shared" si="8"/>
        <v>3080</v>
      </c>
      <c r="AD10" s="33">
        <f t="shared" si="9"/>
        <v>0.81159420289855078</v>
      </c>
      <c r="AE10" s="38">
        <f t="shared" si="10"/>
        <v>0.9582574171006375</v>
      </c>
      <c r="AF10" s="27">
        <v>255</v>
      </c>
      <c r="AG10" s="33">
        <f t="shared" si="11"/>
        <v>6.7193675889328064E-2</v>
      </c>
      <c r="AH10" s="39">
        <f t="shared" si="12"/>
        <v>1.4696458058513171</v>
      </c>
      <c r="AI10" s="27">
        <v>270</v>
      </c>
      <c r="AJ10" s="27">
        <v>100</v>
      </c>
      <c r="AK10" s="32">
        <f t="shared" si="13"/>
        <v>370</v>
      </c>
      <c r="AL10" s="33">
        <f t="shared" si="14"/>
        <v>9.7496706192358368E-2</v>
      </c>
      <c r="AM10" s="39">
        <f t="shared" si="15"/>
        <v>1.2351517855496086</v>
      </c>
      <c r="AN10" s="27">
        <v>95</v>
      </c>
      <c r="AO10" s="26" t="s">
        <v>7</v>
      </c>
      <c r="AP10" s="252" t="s">
        <v>7</v>
      </c>
    </row>
    <row r="11" spans="1:44" x14ac:dyDescent="0.2">
      <c r="A11" s="200" t="s">
        <v>55</v>
      </c>
      <c r="B11" s="23">
        <v>9150008</v>
      </c>
      <c r="C11" s="23"/>
      <c r="D11" s="140"/>
      <c r="E11" s="42"/>
      <c r="F11" s="42"/>
      <c r="G11" s="43"/>
      <c r="H11" s="44">
        <v>8</v>
      </c>
      <c r="I11" s="45">
        <v>10.210000000000001</v>
      </c>
      <c r="J11" s="46">
        <f t="shared" si="0"/>
        <v>1021.0000000000001</v>
      </c>
      <c r="K11" s="42">
        <v>6777</v>
      </c>
      <c r="L11" s="42">
        <v>6533</v>
      </c>
      <c r="M11" s="42">
        <v>5797</v>
      </c>
      <c r="N11" s="47">
        <f t="shared" si="1"/>
        <v>980</v>
      </c>
      <c r="O11" s="48">
        <f t="shared" si="2"/>
        <v>0.16905295842677248</v>
      </c>
      <c r="P11" s="49">
        <v>663.8</v>
      </c>
      <c r="Q11" s="50">
        <v>3624</v>
      </c>
      <c r="R11" s="102">
        <v>3240</v>
      </c>
      <c r="S11" s="103">
        <f t="shared" si="3"/>
        <v>384</v>
      </c>
      <c r="T11" s="219">
        <f t="shared" si="4"/>
        <v>0.11851851851851852</v>
      </c>
      <c r="U11" s="50">
        <v>3469</v>
      </c>
      <c r="V11" s="102">
        <v>3093</v>
      </c>
      <c r="W11" s="47">
        <f t="shared" si="5"/>
        <v>376</v>
      </c>
      <c r="X11" s="220">
        <f t="shared" si="6"/>
        <v>0.12156482379566763</v>
      </c>
      <c r="Y11" s="51">
        <f t="shared" si="7"/>
        <v>3.3976493633692453</v>
      </c>
      <c r="Z11" s="52">
        <v>1965</v>
      </c>
      <c r="AA11" s="42">
        <v>1455</v>
      </c>
      <c r="AB11" s="42">
        <v>80</v>
      </c>
      <c r="AC11" s="47">
        <f t="shared" si="8"/>
        <v>1535</v>
      </c>
      <c r="AD11" s="48">
        <f t="shared" si="9"/>
        <v>0.78117048346055984</v>
      </c>
      <c r="AE11" s="53">
        <f t="shared" si="10"/>
        <v>0.92233582635599798</v>
      </c>
      <c r="AF11" s="42">
        <v>250</v>
      </c>
      <c r="AG11" s="48">
        <f t="shared" si="11"/>
        <v>0.1272264631043257</v>
      </c>
      <c r="AH11" s="54">
        <f t="shared" si="12"/>
        <v>2.7826701757250651</v>
      </c>
      <c r="AI11" s="42">
        <v>65</v>
      </c>
      <c r="AJ11" s="42">
        <v>75</v>
      </c>
      <c r="AK11" s="47">
        <f t="shared" si="13"/>
        <v>140</v>
      </c>
      <c r="AL11" s="48">
        <f t="shared" si="14"/>
        <v>7.124681933842239E-2</v>
      </c>
      <c r="AM11" s="54">
        <f t="shared" si="15"/>
        <v>0.90260111912868035</v>
      </c>
      <c r="AN11" s="42">
        <v>35</v>
      </c>
      <c r="AO11" s="41" t="s">
        <v>6</v>
      </c>
      <c r="AP11" s="253" t="s">
        <v>5</v>
      </c>
    </row>
    <row r="12" spans="1:44" x14ac:dyDescent="0.2">
      <c r="A12" s="201"/>
      <c r="B12" s="56">
        <v>9150009.0099999998</v>
      </c>
      <c r="C12" s="56"/>
      <c r="D12" s="141"/>
      <c r="E12" s="57"/>
      <c r="F12" s="57"/>
      <c r="G12" s="58"/>
      <c r="H12" s="59">
        <v>9.01</v>
      </c>
      <c r="I12" s="60">
        <v>0.87</v>
      </c>
      <c r="J12" s="61">
        <f t="shared" si="0"/>
        <v>87</v>
      </c>
      <c r="K12" s="57">
        <v>3120</v>
      </c>
      <c r="L12" s="57">
        <v>2802</v>
      </c>
      <c r="M12" s="57">
        <v>2814</v>
      </c>
      <c r="N12" s="62">
        <f t="shared" si="1"/>
        <v>306</v>
      </c>
      <c r="O12" s="63">
        <f t="shared" si="2"/>
        <v>0.10874200426439233</v>
      </c>
      <c r="P12" s="64">
        <v>3578.4</v>
      </c>
      <c r="Q12" s="65">
        <v>1837</v>
      </c>
      <c r="R12" s="104">
        <v>1653</v>
      </c>
      <c r="S12" s="105">
        <f t="shared" si="3"/>
        <v>184</v>
      </c>
      <c r="T12" s="217">
        <f t="shared" si="4"/>
        <v>0.11131276467029642</v>
      </c>
      <c r="U12" s="65">
        <v>1754</v>
      </c>
      <c r="V12" s="104">
        <v>1592</v>
      </c>
      <c r="W12" s="62">
        <f t="shared" si="5"/>
        <v>162</v>
      </c>
      <c r="X12" s="218">
        <f t="shared" si="6"/>
        <v>0.10175879396984924</v>
      </c>
      <c r="Y12" s="66">
        <f t="shared" si="7"/>
        <v>20.160919540229884</v>
      </c>
      <c r="Z12" s="67">
        <v>1500</v>
      </c>
      <c r="AA12" s="57">
        <v>1010</v>
      </c>
      <c r="AB12" s="57">
        <v>75</v>
      </c>
      <c r="AC12" s="62">
        <f t="shared" si="8"/>
        <v>1085</v>
      </c>
      <c r="AD12" s="63">
        <f t="shared" si="9"/>
        <v>0.72333333333333338</v>
      </c>
      <c r="AE12" s="68">
        <f t="shared" si="10"/>
        <v>0.8540469229909432</v>
      </c>
      <c r="AF12" s="57">
        <v>185</v>
      </c>
      <c r="AG12" s="63">
        <f t="shared" si="11"/>
        <v>0.12333333333333334</v>
      </c>
      <c r="AH12" s="69">
        <f t="shared" si="12"/>
        <v>2.6975204683478782</v>
      </c>
      <c r="AI12" s="57">
        <v>115</v>
      </c>
      <c r="AJ12" s="57">
        <v>90</v>
      </c>
      <c r="AK12" s="62">
        <f t="shared" si="13"/>
        <v>205</v>
      </c>
      <c r="AL12" s="63">
        <f t="shared" si="14"/>
        <v>0.13666666666666666</v>
      </c>
      <c r="AM12" s="69">
        <f t="shared" si="15"/>
        <v>1.7313823610143364</v>
      </c>
      <c r="AN12" s="57">
        <v>20</v>
      </c>
      <c r="AO12" s="55" t="s">
        <v>5</v>
      </c>
      <c r="AP12" s="253" t="s">
        <v>5</v>
      </c>
    </row>
    <row r="13" spans="1:44" x14ac:dyDescent="0.2">
      <c r="A13" s="201"/>
      <c r="B13" s="56">
        <v>9150009.0199999996</v>
      </c>
      <c r="C13" s="56"/>
      <c r="D13" s="141"/>
      <c r="E13" s="57"/>
      <c r="F13" s="57"/>
      <c r="G13" s="58"/>
      <c r="H13" s="59">
        <v>9.02</v>
      </c>
      <c r="I13" s="60">
        <v>1.49</v>
      </c>
      <c r="J13" s="61">
        <f t="shared" si="0"/>
        <v>149</v>
      </c>
      <c r="K13" s="57">
        <v>4618</v>
      </c>
      <c r="L13" s="57">
        <v>4396</v>
      </c>
      <c r="M13" s="57">
        <v>4309</v>
      </c>
      <c r="N13" s="62">
        <f t="shared" si="1"/>
        <v>309</v>
      </c>
      <c r="O13" s="63">
        <f t="shared" si="2"/>
        <v>7.1710373636574606E-2</v>
      </c>
      <c r="P13" s="64">
        <v>3093.5</v>
      </c>
      <c r="Q13" s="65">
        <v>2268</v>
      </c>
      <c r="R13" s="104">
        <v>2109</v>
      </c>
      <c r="S13" s="105">
        <f t="shared" si="3"/>
        <v>159</v>
      </c>
      <c r="T13" s="217">
        <f t="shared" si="4"/>
        <v>7.5391180654338544E-2</v>
      </c>
      <c r="U13" s="65">
        <v>2194</v>
      </c>
      <c r="V13" s="104">
        <v>1998</v>
      </c>
      <c r="W13" s="62">
        <f t="shared" si="5"/>
        <v>196</v>
      </c>
      <c r="X13" s="218">
        <f t="shared" si="6"/>
        <v>9.8098098098098094E-2</v>
      </c>
      <c r="Y13" s="66">
        <f t="shared" si="7"/>
        <v>14.724832214765101</v>
      </c>
      <c r="Z13" s="67">
        <v>1915</v>
      </c>
      <c r="AA13" s="57">
        <v>1255</v>
      </c>
      <c r="AB13" s="57">
        <v>135</v>
      </c>
      <c r="AC13" s="62">
        <f t="shared" si="8"/>
        <v>1390</v>
      </c>
      <c r="AD13" s="63">
        <f t="shared" si="9"/>
        <v>0.72584856396866837</v>
      </c>
      <c r="AE13" s="68">
        <f t="shared" si="10"/>
        <v>0.85701668103433548</v>
      </c>
      <c r="AF13" s="57">
        <v>170</v>
      </c>
      <c r="AG13" s="63">
        <f t="shared" si="11"/>
        <v>8.877284595300261E-2</v>
      </c>
      <c r="AH13" s="69">
        <f t="shared" si="12"/>
        <v>1.9416208296625754</v>
      </c>
      <c r="AI13" s="57">
        <v>70</v>
      </c>
      <c r="AJ13" s="57">
        <v>235</v>
      </c>
      <c r="AK13" s="62">
        <f t="shared" si="13"/>
        <v>305</v>
      </c>
      <c r="AL13" s="63">
        <f t="shared" si="14"/>
        <v>0.15926892950391644</v>
      </c>
      <c r="AM13" s="69">
        <f t="shared" si="15"/>
        <v>2.0177225502491472</v>
      </c>
      <c r="AN13" s="57">
        <v>55</v>
      </c>
      <c r="AO13" s="55" t="s">
        <v>5</v>
      </c>
      <c r="AP13" s="253" t="s">
        <v>5</v>
      </c>
    </row>
    <row r="14" spans="1:44" x14ac:dyDescent="0.2">
      <c r="A14" s="200" t="s">
        <v>56</v>
      </c>
      <c r="B14" s="23">
        <v>9150009.0299999993</v>
      </c>
      <c r="C14" s="23"/>
      <c r="D14" s="140"/>
      <c r="E14" s="42"/>
      <c r="F14" s="42"/>
      <c r="G14" s="43"/>
      <c r="H14" s="44">
        <v>9.0299999999999994</v>
      </c>
      <c r="I14" s="45">
        <v>1.04</v>
      </c>
      <c r="J14" s="46">
        <f t="shared" si="0"/>
        <v>104</v>
      </c>
      <c r="K14" s="42">
        <v>2946</v>
      </c>
      <c r="L14" s="42">
        <v>2692</v>
      </c>
      <c r="M14" s="42">
        <v>2826</v>
      </c>
      <c r="N14" s="47">
        <f t="shared" si="1"/>
        <v>120</v>
      </c>
      <c r="O14" s="48">
        <f t="shared" si="2"/>
        <v>4.2462845010615709E-2</v>
      </c>
      <c r="P14" s="49">
        <v>2832.4</v>
      </c>
      <c r="Q14" s="50">
        <v>1529</v>
      </c>
      <c r="R14" s="102">
        <v>1519</v>
      </c>
      <c r="S14" s="103">
        <f t="shared" si="3"/>
        <v>10</v>
      </c>
      <c r="T14" s="219">
        <f t="shared" si="4"/>
        <v>6.5832784726793945E-3</v>
      </c>
      <c r="U14" s="50">
        <v>1478</v>
      </c>
      <c r="V14" s="102">
        <v>1460</v>
      </c>
      <c r="W14" s="47">
        <f t="shared" si="5"/>
        <v>18</v>
      </c>
      <c r="X14" s="220">
        <f t="shared" si="6"/>
        <v>1.2328767123287671E-2</v>
      </c>
      <c r="Y14" s="51">
        <f t="shared" si="7"/>
        <v>14.211538461538462</v>
      </c>
      <c r="Z14" s="52">
        <v>1340</v>
      </c>
      <c r="AA14" s="42">
        <v>930</v>
      </c>
      <c r="AB14" s="42">
        <v>60</v>
      </c>
      <c r="AC14" s="47">
        <f t="shared" si="8"/>
        <v>990</v>
      </c>
      <c r="AD14" s="48">
        <f t="shared" si="9"/>
        <v>0.73880597014925375</v>
      </c>
      <c r="AE14" s="53">
        <f t="shared" si="10"/>
        <v>0.87231562049766187</v>
      </c>
      <c r="AF14" s="42">
        <v>190</v>
      </c>
      <c r="AG14" s="48">
        <f t="shared" si="11"/>
        <v>0.1417910447761194</v>
      </c>
      <c r="AH14" s="54">
        <f t="shared" si="12"/>
        <v>3.1012236122595613</v>
      </c>
      <c r="AI14" s="42">
        <v>60</v>
      </c>
      <c r="AJ14" s="42">
        <v>75</v>
      </c>
      <c r="AK14" s="47">
        <f t="shared" si="13"/>
        <v>135</v>
      </c>
      <c r="AL14" s="48">
        <f t="shared" si="14"/>
        <v>0.10074626865671642</v>
      </c>
      <c r="AM14" s="54">
        <f t="shared" si="15"/>
        <v>1.2763193596847584</v>
      </c>
      <c r="AN14" s="42">
        <v>30</v>
      </c>
      <c r="AO14" s="41" t="s">
        <v>6</v>
      </c>
      <c r="AP14" s="253" t="s">
        <v>5</v>
      </c>
    </row>
    <row r="15" spans="1:44" x14ac:dyDescent="0.2">
      <c r="A15" s="201" t="s">
        <v>80</v>
      </c>
      <c r="B15" s="56">
        <v>9150010.0099999998</v>
      </c>
      <c r="C15" s="56"/>
      <c r="D15" s="141"/>
      <c r="E15" s="57"/>
      <c r="F15" s="57"/>
      <c r="G15" s="58"/>
      <c r="H15" s="59">
        <v>10.01</v>
      </c>
      <c r="I15" s="60">
        <v>1.08</v>
      </c>
      <c r="J15" s="61">
        <f t="shared" si="0"/>
        <v>108</v>
      </c>
      <c r="K15" s="57">
        <v>3224</v>
      </c>
      <c r="L15" s="57">
        <v>3095</v>
      </c>
      <c r="M15" s="57">
        <v>3001</v>
      </c>
      <c r="N15" s="62">
        <f t="shared" si="1"/>
        <v>223</v>
      </c>
      <c r="O15" s="63">
        <f t="shared" si="2"/>
        <v>7.4308563812062647E-2</v>
      </c>
      <c r="P15" s="64">
        <v>2983</v>
      </c>
      <c r="Q15" s="65">
        <v>1608</v>
      </c>
      <c r="R15" s="104">
        <v>1615</v>
      </c>
      <c r="S15" s="105">
        <f t="shared" si="3"/>
        <v>-7</v>
      </c>
      <c r="T15" s="217">
        <f t="shared" si="4"/>
        <v>-4.3343653250773996E-3</v>
      </c>
      <c r="U15" s="65">
        <v>1519</v>
      </c>
      <c r="V15" s="104">
        <v>1525</v>
      </c>
      <c r="W15" s="62">
        <f t="shared" si="5"/>
        <v>-6</v>
      </c>
      <c r="X15" s="218">
        <f t="shared" si="6"/>
        <v>-3.9344262295081967E-3</v>
      </c>
      <c r="Y15" s="66">
        <f t="shared" si="7"/>
        <v>14.064814814814815</v>
      </c>
      <c r="Z15" s="67">
        <v>1455</v>
      </c>
      <c r="AA15" s="57">
        <v>935</v>
      </c>
      <c r="AB15" s="57">
        <v>115</v>
      </c>
      <c r="AC15" s="62">
        <f t="shared" si="8"/>
        <v>1050</v>
      </c>
      <c r="AD15" s="63">
        <f t="shared" si="9"/>
        <v>0.72164948453608246</v>
      </c>
      <c r="AE15" s="68">
        <f t="shared" si="10"/>
        <v>0.85205878582402039</v>
      </c>
      <c r="AF15" s="57">
        <v>165</v>
      </c>
      <c r="AG15" s="63">
        <f t="shared" si="11"/>
        <v>0.1134020618556701</v>
      </c>
      <c r="AH15" s="69">
        <f t="shared" si="12"/>
        <v>2.4803058081772078</v>
      </c>
      <c r="AI15" s="57">
        <v>90</v>
      </c>
      <c r="AJ15" s="57">
        <v>105</v>
      </c>
      <c r="AK15" s="62">
        <f t="shared" si="13"/>
        <v>195</v>
      </c>
      <c r="AL15" s="63">
        <f t="shared" si="14"/>
        <v>0.13402061855670103</v>
      </c>
      <c r="AM15" s="69">
        <f t="shared" si="15"/>
        <v>1.6978604998631914</v>
      </c>
      <c r="AN15" s="57">
        <v>50</v>
      </c>
      <c r="AO15" s="55" t="s">
        <v>5</v>
      </c>
      <c r="AP15" s="253" t="s">
        <v>5</v>
      </c>
    </row>
    <row r="16" spans="1:44" x14ac:dyDescent="0.2">
      <c r="A16" s="199"/>
      <c r="B16" s="17">
        <v>9150010.0199999996</v>
      </c>
      <c r="C16" s="17"/>
      <c r="D16" s="139"/>
      <c r="E16" s="27"/>
      <c r="F16" s="27"/>
      <c r="G16" s="28"/>
      <c r="H16" s="29">
        <v>10.02</v>
      </c>
      <c r="I16" s="30">
        <v>2.0299999999999998</v>
      </c>
      <c r="J16" s="31">
        <f t="shared" si="0"/>
        <v>202.99999999999997</v>
      </c>
      <c r="K16" s="27">
        <v>3928</v>
      </c>
      <c r="L16" s="27">
        <v>3471</v>
      </c>
      <c r="M16" s="27">
        <v>3210</v>
      </c>
      <c r="N16" s="32">
        <f t="shared" si="1"/>
        <v>718</v>
      </c>
      <c r="O16" s="33">
        <f t="shared" si="2"/>
        <v>0.2236760124610592</v>
      </c>
      <c r="P16" s="34">
        <v>1939.1</v>
      </c>
      <c r="Q16" s="35">
        <v>2248</v>
      </c>
      <c r="R16" s="100">
        <v>1703</v>
      </c>
      <c r="S16" s="101">
        <f t="shared" si="3"/>
        <v>545</v>
      </c>
      <c r="T16" s="215">
        <f t="shared" si="4"/>
        <v>0.32002348796241925</v>
      </c>
      <c r="U16" s="35">
        <v>1874</v>
      </c>
      <c r="V16" s="100">
        <v>1577</v>
      </c>
      <c r="W16" s="32">
        <f t="shared" si="5"/>
        <v>297</v>
      </c>
      <c r="X16" s="216">
        <f t="shared" si="6"/>
        <v>0.18833227647431833</v>
      </c>
      <c r="Y16" s="36">
        <f t="shared" si="7"/>
        <v>9.2315270935960605</v>
      </c>
      <c r="Z16" s="37">
        <v>1670</v>
      </c>
      <c r="AA16" s="27">
        <v>1260</v>
      </c>
      <c r="AB16" s="27">
        <v>80</v>
      </c>
      <c r="AC16" s="32">
        <f t="shared" si="8"/>
        <v>1340</v>
      </c>
      <c r="AD16" s="33">
        <f t="shared" si="9"/>
        <v>0.80239520958083832</v>
      </c>
      <c r="AE16" s="38">
        <f t="shared" si="10"/>
        <v>0.94739607340809384</v>
      </c>
      <c r="AF16" s="27">
        <v>95</v>
      </c>
      <c r="AG16" s="33">
        <f t="shared" si="11"/>
        <v>5.6886227544910177E-2</v>
      </c>
      <c r="AH16" s="39">
        <f t="shared" si="12"/>
        <v>1.2442034851580277</v>
      </c>
      <c r="AI16" s="27">
        <v>75</v>
      </c>
      <c r="AJ16" s="27">
        <v>105</v>
      </c>
      <c r="AK16" s="32">
        <f t="shared" si="13"/>
        <v>180</v>
      </c>
      <c r="AL16" s="33">
        <f t="shared" si="14"/>
        <v>0.10778443113772455</v>
      </c>
      <c r="AM16" s="39">
        <f t="shared" si="15"/>
        <v>1.3654833868084442</v>
      </c>
      <c r="AN16" s="27">
        <v>55</v>
      </c>
      <c r="AO16" s="26" t="s">
        <v>7</v>
      </c>
      <c r="AP16" s="252" t="s">
        <v>7</v>
      </c>
    </row>
    <row r="17" spans="1:44" x14ac:dyDescent="0.2">
      <c r="A17" s="200" t="s">
        <v>57</v>
      </c>
      <c r="B17" s="23">
        <v>9150010.0299999993</v>
      </c>
      <c r="C17" s="23"/>
      <c r="D17" s="140"/>
      <c r="E17" s="42"/>
      <c r="F17" s="42"/>
      <c r="G17" s="43"/>
      <c r="H17" s="44">
        <v>10.029999999999999</v>
      </c>
      <c r="I17" s="45">
        <v>1.3</v>
      </c>
      <c r="J17" s="46">
        <f t="shared" si="0"/>
        <v>130</v>
      </c>
      <c r="K17" s="42">
        <v>2908</v>
      </c>
      <c r="L17" s="42">
        <v>2883</v>
      </c>
      <c r="M17" s="42">
        <v>2794</v>
      </c>
      <c r="N17" s="47">
        <f t="shared" si="1"/>
        <v>114</v>
      </c>
      <c r="O17" s="48">
        <f t="shared" si="2"/>
        <v>4.0801717967072298E-2</v>
      </c>
      <c r="P17" s="49">
        <v>2236.1</v>
      </c>
      <c r="Q17" s="50">
        <v>1611</v>
      </c>
      <c r="R17" s="102">
        <v>1440</v>
      </c>
      <c r="S17" s="103">
        <f t="shared" si="3"/>
        <v>171</v>
      </c>
      <c r="T17" s="219">
        <f t="shared" si="4"/>
        <v>0.11874999999999999</v>
      </c>
      <c r="U17" s="50">
        <v>1433</v>
      </c>
      <c r="V17" s="102">
        <v>1340</v>
      </c>
      <c r="W17" s="47">
        <f t="shared" si="5"/>
        <v>93</v>
      </c>
      <c r="X17" s="220">
        <f t="shared" si="6"/>
        <v>6.9402985074626861E-2</v>
      </c>
      <c r="Y17" s="51">
        <f t="shared" si="7"/>
        <v>11.023076923076923</v>
      </c>
      <c r="Z17" s="52">
        <v>1410</v>
      </c>
      <c r="AA17" s="42">
        <v>995</v>
      </c>
      <c r="AB17" s="42">
        <v>75</v>
      </c>
      <c r="AC17" s="47">
        <f t="shared" si="8"/>
        <v>1070</v>
      </c>
      <c r="AD17" s="48">
        <f t="shared" si="9"/>
        <v>0.75886524822695034</v>
      </c>
      <c r="AE17" s="53">
        <f t="shared" si="10"/>
        <v>0.89599981135435747</v>
      </c>
      <c r="AF17" s="42">
        <v>185</v>
      </c>
      <c r="AG17" s="48">
        <f t="shared" si="11"/>
        <v>0.13120567375886524</v>
      </c>
      <c r="AH17" s="54">
        <f t="shared" si="12"/>
        <v>2.869702625901998</v>
      </c>
      <c r="AI17" s="42">
        <v>35</v>
      </c>
      <c r="AJ17" s="42">
        <v>80</v>
      </c>
      <c r="AK17" s="47">
        <f t="shared" si="13"/>
        <v>115</v>
      </c>
      <c r="AL17" s="48">
        <f t="shared" si="14"/>
        <v>8.1560283687943269E-2</v>
      </c>
      <c r="AM17" s="54">
        <f t="shared" si="15"/>
        <v>1.0332588039265631</v>
      </c>
      <c r="AN17" s="42">
        <v>40</v>
      </c>
      <c r="AO17" s="41" t="s">
        <v>6</v>
      </c>
      <c r="AP17" s="253" t="s">
        <v>5</v>
      </c>
    </row>
    <row r="18" spans="1:44" x14ac:dyDescent="0.2">
      <c r="A18" s="201"/>
      <c r="B18" s="56">
        <v>9150011</v>
      </c>
      <c r="C18" s="56"/>
      <c r="D18" s="141"/>
      <c r="E18" s="57"/>
      <c r="F18" s="57"/>
      <c r="G18" s="58"/>
      <c r="H18" s="59">
        <v>11</v>
      </c>
      <c r="I18" s="60">
        <v>0.94</v>
      </c>
      <c r="J18" s="61">
        <f t="shared" si="0"/>
        <v>94</v>
      </c>
      <c r="K18" s="57">
        <v>3666</v>
      </c>
      <c r="L18" s="57">
        <v>3349</v>
      </c>
      <c r="M18" s="57">
        <v>3509</v>
      </c>
      <c r="N18" s="62">
        <f t="shared" si="1"/>
        <v>157</v>
      </c>
      <c r="O18" s="63">
        <f t="shared" si="2"/>
        <v>4.474209176403534E-2</v>
      </c>
      <c r="P18" s="64">
        <v>3896.3</v>
      </c>
      <c r="Q18" s="65">
        <v>2187</v>
      </c>
      <c r="R18" s="104">
        <v>2151</v>
      </c>
      <c r="S18" s="105">
        <f t="shared" si="3"/>
        <v>36</v>
      </c>
      <c r="T18" s="217">
        <f t="shared" si="4"/>
        <v>1.6736401673640166E-2</v>
      </c>
      <c r="U18" s="65">
        <v>2090</v>
      </c>
      <c r="V18" s="104">
        <v>1989</v>
      </c>
      <c r="W18" s="62">
        <f t="shared" si="5"/>
        <v>101</v>
      </c>
      <c r="X18" s="218">
        <f t="shared" si="6"/>
        <v>5.077928607340372E-2</v>
      </c>
      <c r="Y18" s="66">
        <f t="shared" si="7"/>
        <v>22.23404255319149</v>
      </c>
      <c r="Z18" s="67">
        <v>2010</v>
      </c>
      <c r="AA18" s="57">
        <v>1185</v>
      </c>
      <c r="AB18" s="57">
        <v>250</v>
      </c>
      <c r="AC18" s="62">
        <f t="shared" si="8"/>
        <v>1435</v>
      </c>
      <c r="AD18" s="63">
        <f t="shared" si="9"/>
        <v>0.71393034825870649</v>
      </c>
      <c r="AE18" s="68">
        <f t="shared" si="10"/>
        <v>0.84294472418460931</v>
      </c>
      <c r="AF18" s="57">
        <v>300</v>
      </c>
      <c r="AG18" s="63">
        <f t="shared" si="11"/>
        <v>0.14925373134328357</v>
      </c>
      <c r="AH18" s="69">
        <f t="shared" si="12"/>
        <v>3.2644459076416434</v>
      </c>
      <c r="AI18" s="57">
        <v>110</v>
      </c>
      <c r="AJ18" s="57">
        <v>145</v>
      </c>
      <c r="AK18" s="62">
        <f t="shared" si="13"/>
        <v>255</v>
      </c>
      <c r="AL18" s="63">
        <f t="shared" si="14"/>
        <v>0.12686567164179105</v>
      </c>
      <c r="AM18" s="69">
        <f t="shared" si="15"/>
        <v>1.6072169714548812</v>
      </c>
      <c r="AN18" s="57">
        <v>25</v>
      </c>
      <c r="AO18" s="55" t="s">
        <v>5</v>
      </c>
      <c r="AP18" s="253" t="s">
        <v>5</v>
      </c>
    </row>
    <row r="19" spans="1:44" x14ac:dyDescent="0.2">
      <c r="A19" s="200" t="s">
        <v>58</v>
      </c>
      <c r="B19" s="23">
        <v>9150012</v>
      </c>
      <c r="C19" s="23"/>
      <c r="D19" s="140"/>
      <c r="E19" s="42"/>
      <c r="F19" s="42"/>
      <c r="G19" s="43"/>
      <c r="H19" s="44">
        <v>12</v>
      </c>
      <c r="I19" s="45">
        <v>1.46</v>
      </c>
      <c r="J19" s="46">
        <f t="shared" si="0"/>
        <v>146</v>
      </c>
      <c r="K19" s="42">
        <v>2606</v>
      </c>
      <c r="L19" s="42">
        <v>2219</v>
      </c>
      <c r="M19" s="42">
        <v>1725</v>
      </c>
      <c r="N19" s="47">
        <f t="shared" si="1"/>
        <v>881</v>
      </c>
      <c r="O19" s="48">
        <f t="shared" si="2"/>
        <v>0.51072463768115939</v>
      </c>
      <c r="P19" s="49">
        <v>1788.1</v>
      </c>
      <c r="Q19" s="50">
        <v>2029</v>
      </c>
      <c r="R19" s="102">
        <v>1314</v>
      </c>
      <c r="S19" s="103">
        <f t="shared" si="3"/>
        <v>715</v>
      </c>
      <c r="T19" s="219">
        <f t="shared" si="4"/>
        <v>0.54414003044140036</v>
      </c>
      <c r="U19" s="50">
        <v>1569</v>
      </c>
      <c r="V19" s="102">
        <v>950</v>
      </c>
      <c r="W19" s="47">
        <f t="shared" si="5"/>
        <v>619</v>
      </c>
      <c r="X19" s="220">
        <f t="shared" si="6"/>
        <v>0.65157894736842104</v>
      </c>
      <c r="Y19" s="51">
        <f t="shared" si="7"/>
        <v>10.746575342465754</v>
      </c>
      <c r="Z19" s="52">
        <v>1325</v>
      </c>
      <c r="AA19" s="42">
        <v>860</v>
      </c>
      <c r="AB19" s="42">
        <v>70</v>
      </c>
      <c r="AC19" s="47">
        <f t="shared" si="8"/>
        <v>930</v>
      </c>
      <c r="AD19" s="48">
        <f t="shared" si="9"/>
        <v>0.70188679245283014</v>
      </c>
      <c r="AE19" s="53">
        <f t="shared" si="10"/>
        <v>0.82872477702625202</v>
      </c>
      <c r="AF19" s="42">
        <v>240</v>
      </c>
      <c r="AG19" s="48">
        <f t="shared" si="11"/>
        <v>0.1811320754716981</v>
      </c>
      <c r="AH19" s="54">
        <f t="shared" si="12"/>
        <v>3.9616822788586887</v>
      </c>
      <c r="AI19" s="42">
        <v>60</v>
      </c>
      <c r="AJ19" s="42">
        <v>80</v>
      </c>
      <c r="AK19" s="47">
        <f t="shared" si="13"/>
        <v>140</v>
      </c>
      <c r="AL19" s="48">
        <f t="shared" si="14"/>
        <v>0.10566037735849057</v>
      </c>
      <c r="AM19" s="54">
        <f t="shared" si="15"/>
        <v>1.3385744898776279</v>
      </c>
      <c r="AN19" s="42">
        <v>20</v>
      </c>
      <c r="AO19" s="41" t="s">
        <v>6</v>
      </c>
      <c r="AP19" s="254" t="s">
        <v>99</v>
      </c>
    </row>
    <row r="20" spans="1:44" x14ac:dyDescent="0.2">
      <c r="A20" s="201" t="s">
        <v>59</v>
      </c>
      <c r="B20" s="56">
        <v>9150013</v>
      </c>
      <c r="C20" s="56"/>
      <c r="D20" s="141"/>
      <c r="E20" s="57"/>
      <c r="F20" s="57"/>
      <c r="G20" s="58"/>
      <c r="H20" s="59">
        <v>13</v>
      </c>
      <c r="I20" s="60">
        <v>1.05</v>
      </c>
      <c r="J20" s="61">
        <f t="shared" si="0"/>
        <v>105</v>
      </c>
      <c r="K20" s="57">
        <v>1058</v>
      </c>
      <c r="L20" s="57">
        <v>924</v>
      </c>
      <c r="M20" s="57">
        <v>921</v>
      </c>
      <c r="N20" s="62">
        <f t="shared" si="1"/>
        <v>137</v>
      </c>
      <c r="O20" s="63">
        <f t="shared" si="2"/>
        <v>0.14875135722041261</v>
      </c>
      <c r="P20" s="64">
        <v>1011.5</v>
      </c>
      <c r="Q20" s="65">
        <v>518</v>
      </c>
      <c r="R20" s="104">
        <v>474</v>
      </c>
      <c r="S20" s="105">
        <f t="shared" si="3"/>
        <v>44</v>
      </c>
      <c r="T20" s="217">
        <f t="shared" si="4"/>
        <v>9.2827004219409287E-2</v>
      </c>
      <c r="U20" s="65">
        <v>492</v>
      </c>
      <c r="V20" s="104">
        <v>456</v>
      </c>
      <c r="W20" s="62">
        <f t="shared" si="5"/>
        <v>36</v>
      </c>
      <c r="X20" s="218">
        <f t="shared" si="6"/>
        <v>7.8947368421052627E-2</v>
      </c>
      <c r="Y20" s="66">
        <f t="shared" si="7"/>
        <v>4.6857142857142859</v>
      </c>
      <c r="Z20" s="67">
        <v>640</v>
      </c>
      <c r="AA20" s="57">
        <v>440</v>
      </c>
      <c r="AB20" s="57">
        <v>10</v>
      </c>
      <c r="AC20" s="62">
        <f t="shared" si="8"/>
        <v>450</v>
      </c>
      <c r="AD20" s="63">
        <f t="shared" si="9"/>
        <v>0.703125</v>
      </c>
      <c r="AE20" s="68">
        <f t="shared" si="10"/>
        <v>0.830186741098627</v>
      </c>
      <c r="AF20" s="57">
        <v>55</v>
      </c>
      <c r="AG20" s="63">
        <f t="shared" si="11"/>
        <v>8.59375E-2</v>
      </c>
      <c r="AH20" s="69">
        <f t="shared" si="12"/>
        <v>1.8796067452592902</v>
      </c>
      <c r="AI20" s="57">
        <v>40</v>
      </c>
      <c r="AJ20" s="57">
        <v>80</v>
      </c>
      <c r="AK20" s="62">
        <f t="shared" si="13"/>
        <v>120</v>
      </c>
      <c r="AL20" s="63">
        <f t="shared" si="14"/>
        <v>0.1875</v>
      </c>
      <c r="AM20" s="69">
        <f t="shared" si="15"/>
        <v>2.3753721416355229</v>
      </c>
      <c r="AN20" s="57">
        <v>20</v>
      </c>
      <c r="AO20" s="55" t="s">
        <v>5</v>
      </c>
      <c r="AP20" s="252" t="s">
        <v>7</v>
      </c>
    </row>
    <row r="21" spans="1:44" x14ac:dyDescent="0.2">
      <c r="A21" s="201"/>
      <c r="B21" s="56">
        <v>9150014</v>
      </c>
      <c r="C21" s="56"/>
      <c r="D21" s="141"/>
      <c r="E21" s="57"/>
      <c r="F21" s="57"/>
      <c r="G21" s="58"/>
      <c r="H21" s="59">
        <v>14</v>
      </c>
      <c r="I21" s="60">
        <v>0.91</v>
      </c>
      <c r="J21" s="61">
        <f t="shared" si="0"/>
        <v>91</v>
      </c>
      <c r="K21" s="57">
        <v>3531</v>
      </c>
      <c r="L21" s="57">
        <v>3203</v>
      </c>
      <c r="M21" s="57">
        <v>3086</v>
      </c>
      <c r="N21" s="62">
        <f t="shared" si="1"/>
        <v>445</v>
      </c>
      <c r="O21" s="63">
        <f t="shared" si="2"/>
        <v>0.14419961114711602</v>
      </c>
      <c r="P21" s="64">
        <v>3894.3</v>
      </c>
      <c r="Q21" s="65">
        <v>1851</v>
      </c>
      <c r="R21" s="104">
        <v>1623</v>
      </c>
      <c r="S21" s="105">
        <f t="shared" si="3"/>
        <v>228</v>
      </c>
      <c r="T21" s="217">
        <f t="shared" si="4"/>
        <v>0.14048059149722736</v>
      </c>
      <c r="U21" s="65">
        <v>1759</v>
      </c>
      <c r="V21" s="104">
        <v>1512</v>
      </c>
      <c r="W21" s="62">
        <f t="shared" si="5"/>
        <v>247</v>
      </c>
      <c r="X21" s="218">
        <f t="shared" si="6"/>
        <v>0.16335978835978837</v>
      </c>
      <c r="Y21" s="66">
        <f t="shared" si="7"/>
        <v>19.329670329670328</v>
      </c>
      <c r="Z21" s="67">
        <v>1670</v>
      </c>
      <c r="AA21" s="57">
        <v>1110</v>
      </c>
      <c r="AB21" s="57">
        <v>80</v>
      </c>
      <c r="AC21" s="62">
        <f t="shared" si="8"/>
        <v>1190</v>
      </c>
      <c r="AD21" s="63">
        <f t="shared" si="9"/>
        <v>0.71257485029940115</v>
      </c>
      <c r="AE21" s="68">
        <f t="shared" si="10"/>
        <v>0.84134427414599378</v>
      </c>
      <c r="AF21" s="57">
        <v>235</v>
      </c>
      <c r="AG21" s="63">
        <f t="shared" si="11"/>
        <v>0.1407185628742515</v>
      </c>
      <c r="AH21" s="69">
        <f t="shared" si="12"/>
        <v>3.0777665159172263</v>
      </c>
      <c r="AI21" s="57">
        <v>70</v>
      </c>
      <c r="AJ21" s="57">
        <v>140</v>
      </c>
      <c r="AK21" s="62">
        <f t="shared" si="13"/>
        <v>210</v>
      </c>
      <c r="AL21" s="63">
        <f t="shared" si="14"/>
        <v>0.12574850299401197</v>
      </c>
      <c r="AM21" s="69">
        <f t="shared" si="15"/>
        <v>1.5930639512765181</v>
      </c>
      <c r="AN21" s="57">
        <v>45</v>
      </c>
      <c r="AO21" s="55" t="s">
        <v>5</v>
      </c>
      <c r="AP21" s="253" t="s">
        <v>5</v>
      </c>
    </row>
    <row r="22" spans="1:44" x14ac:dyDescent="0.2">
      <c r="A22" s="199" t="s">
        <v>72</v>
      </c>
      <c r="B22" s="17">
        <v>9150015</v>
      </c>
      <c r="C22" s="17"/>
      <c r="D22" s="139"/>
      <c r="E22" s="27"/>
      <c r="F22" s="27"/>
      <c r="G22" s="28"/>
      <c r="H22" s="29">
        <v>15</v>
      </c>
      <c r="I22" s="30">
        <v>3.07</v>
      </c>
      <c r="J22" s="31">
        <f t="shared" si="0"/>
        <v>307</v>
      </c>
      <c r="K22" s="27">
        <v>5993</v>
      </c>
      <c r="L22" s="27">
        <v>5192</v>
      </c>
      <c r="M22" s="27">
        <v>4783</v>
      </c>
      <c r="N22" s="32">
        <f t="shared" si="1"/>
        <v>1210</v>
      </c>
      <c r="O22" s="33">
        <f t="shared" si="2"/>
        <v>0.2529793016934978</v>
      </c>
      <c r="P22" s="34">
        <v>1951.9</v>
      </c>
      <c r="Q22" s="35">
        <v>2453</v>
      </c>
      <c r="R22" s="100">
        <v>1967</v>
      </c>
      <c r="S22" s="101">
        <f t="shared" si="3"/>
        <v>486</v>
      </c>
      <c r="T22" s="215">
        <f t="shared" si="4"/>
        <v>0.24707676664972039</v>
      </c>
      <c r="U22" s="35">
        <v>2350</v>
      </c>
      <c r="V22" s="100">
        <v>1904</v>
      </c>
      <c r="W22" s="32">
        <f t="shared" si="5"/>
        <v>446</v>
      </c>
      <c r="X22" s="216">
        <f t="shared" si="6"/>
        <v>0.2342436974789916</v>
      </c>
      <c r="Y22" s="36">
        <f t="shared" si="7"/>
        <v>7.6547231270358305</v>
      </c>
      <c r="Z22" s="37">
        <v>3135</v>
      </c>
      <c r="AA22" s="27">
        <v>2410</v>
      </c>
      <c r="AB22" s="27">
        <v>150</v>
      </c>
      <c r="AC22" s="32">
        <f t="shared" si="8"/>
        <v>2560</v>
      </c>
      <c r="AD22" s="33">
        <f t="shared" si="9"/>
        <v>0.81658692185007975</v>
      </c>
      <c r="AE22" s="38">
        <f t="shared" si="10"/>
        <v>0.96415237045258939</v>
      </c>
      <c r="AF22" s="27">
        <v>155</v>
      </c>
      <c r="AG22" s="33">
        <f t="shared" si="11"/>
        <v>4.9441786283891544E-2</v>
      </c>
      <c r="AH22" s="39">
        <f t="shared" si="12"/>
        <v>1.0813802472363148</v>
      </c>
      <c r="AI22" s="27">
        <v>145</v>
      </c>
      <c r="AJ22" s="27">
        <v>185</v>
      </c>
      <c r="AK22" s="32">
        <f t="shared" si="13"/>
        <v>330</v>
      </c>
      <c r="AL22" s="33">
        <f t="shared" si="14"/>
        <v>0.10526315789473684</v>
      </c>
      <c r="AM22" s="39">
        <f t="shared" si="15"/>
        <v>1.3335422549532758</v>
      </c>
      <c r="AN22" s="27">
        <v>85</v>
      </c>
      <c r="AO22" s="26" t="s">
        <v>7</v>
      </c>
      <c r="AP22" s="252" t="s">
        <v>7</v>
      </c>
      <c r="AQ22" s="221" t="s">
        <v>73</v>
      </c>
    </row>
    <row r="23" spans="1:44" x14ac:dyDescent="0.2">
      <c r="A23" s="199"/>
      <c r="B23" s="17">
        <v>9150016</v>
      </c>
      <c r="C23" s="17"/>
      <c r="D23" s="139"/>
      <c r="E23" s="27"/>
      <c r="F23" s="27"/>
      <c r="G23" s="28"/>
      <c r="H23" s="29">
        <v>16</v>
      </c>
      <c r="I23" s="30">
        <v>2.9</v>
      </c>
      <c r="J23" s="31">
        <f t="shared" si="0"/>
        <v>290</v>
      </c>
      <c r="K23" s="27">
        <v>3933</v>
      </c>
      <c r="L23" s="27">
        <v>3880</v>
      </c>
      <c r="M23" s="27">
        <v>3440</v>
      </c>
      <c r="N23" s="32">
        <f t="shared" si="1"/>
        <v>493</v>
      </c>
      <c r="O23" s="33">
        <f t="shared" si="2"/>
        <v>0.14331395348837209</v>
      </c>
      <c r="P23" s="34">
        <v>1355.2</v>
      </c>
      <c r="Q23" s="35">
        <v>1580</v>
      </c>
      <c r="R23" s="100">
        <v>1345</v>
      </c>
      <c r="S23" s="101">
        <f t="shared" si="3"/>
        <v>235</v>
      </c>
      <c r="T23" s="215">
        <f t="shared" si="4"/>
        <v>0.17472118959107807</v>
      </c>
      <c r="U23" s="35">
        <v>1503</v>
      </c>
      <c r="V23" s="100">
        <v>1307</v>
      </c>
      <c r="W23" s="32">
        <f t="shared" si="5"/>
        <v>196</v>
      </c>
      <c r="X23" s="216">
        <f t="shared" si="6"/>
        <v>0.14996174445294569</v>
      </c>
      <c r="Y23" s="36">
        <f t="shared" si="7"/>
        <v>5.182758620689655</v>
      </c>
      <c r="Z23" s="37">
        <v>1810</v>
      </c>
      <c r="AA23" s="27">
        <v>1470</v>
      </c>
      <c r="AB23" s="27">
        <v>115</v>
      </c>
      <c r="AC23" s="32">
        <f t="shared" si="8"/>
        <v>1585</v>
      </c>
      <c r="AD23" s="33">
        <f t="shared" si="9"/>
        <v>0.87569060773480667</v>
      </c>
      <c r="AE23" s="38">
        <f t="shared" si="10"/>
        <v>1.033936685292139</v>
      </c>
      <c r="AF23" s="27">
        <v>60</v>
      </c>
      <c r="AG23" s="33">
        <f t="shared" si="11"/>
        <v>3.3149171270718231E-2</v>
      </c>
      <c r="AH23" s="39">
        <f t="shared" si="12"/>
        <v>0.72503163252593406</v>
      </c>
      <c r="AI23" s="27">
        <v>110</v>
      </c>
      <c r="AJ23" s="27">
        <v>20</v>
      </c>
      <c r="AK23" s="32">
        <f t="shared" si="13"/>
        <v>130</v>
      </c>
      <c r="AL23" s="33">
        <f t="shared" si="14"/>
        <v>7.18232044198895E-2</v>
      </c>
      <c r="AM23" s="39">
        <f t="shared" si="15"/>
        <v>0.90990314081066059</v>
      </c>
      <c r="AN23" s="27">
        <v>35</v>
      </c>
      <c r="AO23" s="26" t="s">
        <v>7</v>
      </c>
      <c r="AP23" s="252" t="s">
        <v>7</v>
      </c>
    </row>
    <row r="24" spans="1:44" x14ac:dyDescent="0.2">
      <c r="A24" s="199"/>
      <c r="B24" s="17">
        <v>9150017</v>
      </c>
      <c r="C24" s="17"/>
      <c r="D24" s="139"/>
      <c r="E24" s="27"/>
      <c r="F24" s="27"/>
      <c r="G24" s="28"/>
      <c r="H24" s="29">
        <v>17</v>
      </c>
      <c r="I24" s="30">
        <v>2.59</v>
      </c>
      <c r="J24" s="31">
        <f t="shared" si="0"/>
        <v>259</v>
      </c>
      <c r="K24" s="27">
        <v>5651</v>
      </c>
      <c r="L24" s="27">
        <v>5453</v>
      </c>
      <c r="M24" s="27">
        <v>5077</v>
      </c>
      <c r="N24" s="32">
        <f t="shared" si="1"/>
        <v>574</v>
      </c>
      <c r="O24" s="33">
        <f t="shared" si="2"/>
        <v>0.11305889304707505</v>
      </c>
      <c r="P24" s="34">
        <v>2181.9</v>
      </c>
      <c r="Q24" s="35">
        <v>2129</v>
      </c>
      <c r="R24" s="100">
        <v>1887</v>
      </c>
      <c r="S24" s="101">
        <f t="shared" si="3"/>
        <v>242</v>
      </c>
      <c r="T24" s="215">
        <f t="shared" si="4"/>
        <v>0.1282458929517753</v>
      </c>
      <c r="U24" s="35">
        <v>2039</v>
      </c>
      <c r="V24" s="100">
        <v>1824</v>
      </c>
      <c r="W24" s="32">
        <f t="shared" si="5"/>
        <v>215</v>
      </c>
      <c r="X24" s="216">
        <f t="shared" si="6"/>
        <v>0.11787280701754387</v>
      </c>
      <c r="Y24" s="36">
        <f t="shared" si="7"/>
        <v>7.8725868725868722</v>
      </c>
      <c r="Z24" s="37">
        <v>2875</v>
      </c>
      <c r="AA24" s="27">
        <v>2335</v>
      </c>
      <c r="AB24" s="27">
        <v>180</v>
      </c>
      <c r="AC24" s="32">
        <f t="shared" si="8"/>
        <v>2515</v>
      </c>
      <c r="AD24" s="33">
        <f t="shared" si="9"/>
        <v>0.87478260869565216</v>
      </c>
      <c r="AE24" s="38">
        <f t="shared" si="10"/>
        <v>1.0328646017177585</v>
      </c>
      <c r="AF24" s="27">
        <v>65</v>
      </c>
      <c r="AG24" s="33">
        <f t="shared" si="11"/>
        <v>2.2608695652173914E-2</v>
      </c>
      <c r="AH24" s="39">
        <f t="shared" si="12"/>
        <v>0.49449258879232549</v>
      </c>
      <c r="AI24" s="27">
        <v>195</v>
      </c>
      <c r="AJ24" s="27">
        <v>40</v>
      </c>
      <c r="AK24" s="32">
        <f t="shared" si="13"/>
        <v>235</v>
      </c>
      <c r="AL24" s="33">
        <f t="shared" si="14"/>
        <v>8.1739130434782606E-2</v>
      </c>
      <c r="AM24" s="39">
        <f t="shared" si="15"/>
        <v>1.0355245510202395</v>
      </c>
      <c r="AN24" s="27">
        <v>65</v>
      </c>
      <c r="AO24" s="26" t="s">
        <v>7</v>
      </c>
      <c r="AP24" s="252" t="s">
        <v>7</v>
      </c>
    </row>
    <row r="25" spans="1:44" x14ac:dyDescent="0.2">
      <c r="A25" s="199" t="s">
        <v>60</v>
      </c>
      <c r="B25" s="17">
        <v>9150018.0099999998</v>
      </c>
      <c r="C25" s="17">
        <v>9150018</v>
      </c>
      <c r="D25" s="139">
        <v>0.56167622100000003</v>
      </c>
      <c r="E25" s="27">
        <v>3427</v>
      </c>
      <c r="F25" s="27">
        <v>1964</v>
      </c>
      <c r="G25" s="28">
        <v>1507</v>
      </c>
      <c r="H25" s="29"/>
      <c r="I25" s="30">
        <v>2.02</v>
      </c>
      <c r="J25" s="31">
        <f t="shared" si="0"/>
        <v>202</v>
      </c>
      <c r="K25" s="27">
        <v>1664</v>
      </c>
      <c r="L25" s="27">
        <v>1917</v>
      </c>
      <c r="M25" s="27">
        <f>E25*D25</f>
        <v>1924.864409367</v>
      </c>
      <c r="N25" s="32">
        <f t="shared" si="1"/>
        <v>-260.86440936700001</v>
      </c>
      <c r="O25" s="33">
        <f t="shared" si="2"/>
        <v>-0.13552352472078094</v>
      </c>
      <c r="P25" s="34">
        <v>825</v>
      </c>
      <c r="Q25" s="35">
        <v>1377</v>
      </c>
      <c r="R25" s="27">
        <f>F25*D25</f>
        <v>1103.132098044</v>
      </c>
      <c r="S25" s="101">
        <f t="shared" si="3"/>
        <v>273.86790195599997</v>
      </c>
      <c r="T25" s="215">
        <f t="shared" si="4"/>
        <v>0.24826392273563991</v>
      </c>
      <c r="U25" s="35">
        <v>852</v>
      </c>
      <c r="V25" s="27">
        <f>G25*D25</f>
        <v>846.44606504700005</v>
      </c>
      <c r="W25" s="32">
        <f t="shared" si="5"/>
        <v>5.5539349529999527</v>
      </c>
      <c r="X25" s="216">
        <f t="shared" si="6"/>
        <v>6.5614753052122268E-3</v>
      </c>
      <c r="Y25" s="36">
        <f t="shared" si="7"/>
        <v>4.217821782178218</v>
      </c>
      <c r="Z25" s="37">
        <v>720</v>
      </c>
      <c r="AA25" s="27">
        <v>650</v>
      </c>
      <c r="AB25" s="27">
        <v>20</v>
      </c>
      <c r="AC25" s="32">
        <f t="shared" si="8"/>
        <v>670</v>
      </c>
      <c r="AD25" s="33">
        <f t="shared" si="9"/>
        <v>0.93055555555555558</v>
      </c>
      <c r="AE25" s="38">
        <f t="shared" si="10"/>
        <v>1.0987162795774423</v>
      </c>
      <c r="AF25" s="27">
        <v>20</v>
      </c>
      <c r="AG25" s="33">
        <f t="shared" si="11"/>
        <v>2.7777777777777776E-2</v>
      </c>
      <c r="AH25" s="39">
        <f t="shared" si="12"/>
        <v>0.60754965503330582</v>
      </c>
      <c r="AI25" s="27">
        <v>15</v>
      </c>
      <c r="AJ25" s="27">
        <v>0</v>
      </c>
      <c r="AK25" s="32">
        <f t="shared" si="13"/>
        <v>15</v>
      </c>
      <c r="AL25" s="33">
        <f t="shared" si="14"/>
        <v>2.0833333333333332E-2</v>
      </c>
      <c r="AM25" s="39">
        <f t="shared" si="15"/>
        <v>0.26393023795950249</v>
      </c>
      <c r="AN25" s="27">
        <v>10</v>
      </c>
      <c r="AO25" s="26" t="s">
        <v>7</v>
      </c>
      <c r="AP25" s="197" t="s">
        <v>3</v>
      </c>
      <c r="AQ25" s="221" t="s">
        <v>79</v>
      </c>
    </row>
    <row r="26" spans="1:44" x14ac:dyDescent="0.2">
      <c r="B26" s="24">
        <v>9150018.0199999996</v>
      </c>
      <c r="C26" s="24" t="s">
        <v>49</v>
      </c>
      <c r="D26" s="142">
        <v>0.43832399999999999</v>
      </c>
      <c r="E26" s="71">
        <v>3427</v>
      </c>
      <c r="F26" s="71">
        <v>1964</v>
      </c>
      <c r="G26" s="72">
        <v>1507</v>
      </c>
      <c r="H26" s="73"/>
      <c r="I26" s="74">
        <v>22.36</v>
      </c>
      <c r="J26" s="75">
        <f t="shared" si="0"/>
        <v>2236</v>
      </c>
      <c r="K26" s="71">
        <v>1714</v>
      </c>
      <c r="L26" s="71">
        <v>1715</v>
      </c>
      <c r="M26" s="71" t="e">
        <f>('2006 Original'!#REF!*0.438324)</f>
        <v>#REF!</v>
      </c>
      <c r="N26" s="76" t="e">
        <f t="shared" si="1"/>
        <v>#REF!</v>
      </c>
      <c r="O26" s="77" t="e">
        <f t="shared" si="2"/>
        <v>#REF!</v>
      </c>
      <c r="P26" s="78">
        <v>76.599999999999994</v>
      </c>
      <c r="Q26" s="79">
        <v>665</v>
      </c>
      <c r="R26" s="71" t="e">
        <f>('2006 Original'!#REF!*0.438324)</f>
        <v>#REF!</v>
      </c>
      <c r="S26" s="106" t="e">
        <f t="shared" si="3"/>
        <v>#REF!</v>
      </c>
      <c r="T26" s="205" t="e">
        <f t="shared" si="4"/>
        <v>#REF!</v>
      </c>
      <c r="U26" s="79">
        <v>635</v>
      </c>
      <c r="V26" s="71" t="e">
        <f>('2006 Original'!#REF!*0.438324)+('2006 Original'!#REF!*0.003748)</f>
        <v>#REF!</v>
      </c>
      <c r="W26" s="76" t="e">
        <f t="shared" si="5"/>
        <v>#REF!</v>
      </c>
      <c r="X26" s="208" t="e">
        <f t="shared" si="6"/>
        <v>#REF!</v>
      </c>
      <c r="Y26" s="80">
        <f t="shared" si="7"/>
        <v>0.28398926654740608</v>
      </c>
      <c r="Z26" s="81">
        <v>780</v>
      </c>
      <c r="AA26" s="71">
        <v>690</v>
      </c>
      <c r="AB26" s="71">
        <v>10</v>
      </c>
      <c r="AC26" s="76">
        <f t="shared" si="8"/>
        <v>700</v>
      </c>
      <c r="AD26" s="77">
        <f t="shared" si="9"/>
        <v>0.89743589743589747</v>
      </c>
      <c r="AE26" s="82">
        <f t="shared" si="10"/>
        <v>1.0596115669862818</v>
      </c>
      <c r="AF26" s="71">
        <v>15</v>
      </c>
      <c r="AG26" s="77">
        <f t="shared" si="11"/>
        <v>1.9230769230769232E-2</v>
      </c>
      <c r="AH26" s="83">
        <f t="shared" si="12"/>
        <v>0.42061129963844257</v>
      </c>
      <c r="AI26" s="71">
        <v>15</v>
      </c>
      <c r="AJ26" s="71">
        <v>15</v>
      </c>
      <c r="AK26" s="76">
        <f t="shared" si="13"/>
        <v>30</v>
      </c>
      <c r="AL26" s="77">
        <f t="shared" si="14"/>
        <v>3.8461538461538464E-2</v>
      </c>
      <c r="AM26" s="83">
        <f t="shared" si="15"/>
        <v>0.48725582392523548</v>
      </c>
      <c r="AN26" s="71">
        <v>30</v>
      </c>
      <c r="AO26" s="70" t="s">
        <v>3</v>
      </c>
      <c r="AP26" s="197" t="s">
        <v>3</v>
      </c>
      <c r="AQ26" s="221" t="s">
        <v>17</v>
      </c>
      <c r="AR26" s="84" t="s">
        <v>52</v>
      </c>
    </row>
    <row r="27" spans="1:44" x14ac:dyDescent="0.2">
      <c r="A27" s="199" t="s">
        <v>68</v>
      </c>
      <c r="B27" s="17">
        <v>9150019.0099999998</v>
      </c>
      <c r="C27" s="17"/>
      <c r="D27" s="139"/>
      <c r="E27" s="27"/>
      <c r="F27" s="27"/>
      <c r="G27" s="28"/>
      <c r="H27" s="29">
        <v>19.010000000000002</v>
      </c>
      <c r="I27" s="30">
        <v>33.49</v>
      </c>
      <c r="J27" s="31">
        <f t="shared" si="0"/>
        <v>3349</v>
      </c>
      <c r="K27" s="27">
        <v>7289</v>
      </c>
      <c r="L27" s="27">
        <v>6395</v>
      </c>
      <c r="M27" s="27">
        <v>5448</v>
      </c>
      <c r="N27" s="32">
        <f t="shared" si="1"/>
        <v>1841</v>
      </c>
      <c r="O27" s="33">
        <f t="shared" si="2"/>
        <v>0.33792217327459617</v>
      </c>
      <c r="P27" s="34">
        <v>217.7</v>
      </c>
      <c r="Q27" s="35">
        <v>3473</v>
      </c>
      <c r="R27" s="100">
        <v>2320</v>
      </c>
      <c r="S27" s="101">
        <f t="shared" si="3"/>
        <v>1153</v>
      </c>
      <c r="T27" s="215">
        <f t="shared" si="4"/>
        <v>0.49698275862068964</v>
      </c>
      <c r="U27" s="35">
        <v>3034</v>
      </c>
      <c r="V27" s="100">
        <v>2079</v>
      </c>
      <c r="W27" s="32">
        <f t="shared" si="5"/>
        <v>955</v>
      </c>
      <c r="X27" s="216">
        <f t="shared" si="6"/>
        <v>0.45935545935545935</v>
      </c>
      <c r="Y27" s="36">
        <f t="shared" si="7"/>
        <v>0.90594207226037626</v>
      </c>
      <c r="Z27" s="37">
        <v>3600</v>
      </c>
      <c r="AA27" s="27">
        <v>3065</v>
      </c>
      <c r="AB27" s="27">
        <v>85</v>
      </c>
      <c r="AC27" s="32">
        <f t="shared" si="8"/>
        <v>3150</v>
      </c>
      <c r="AD27" s="33">
        <f t="shared" si="9"/>
        <v>0.875</v>
      </c>
      <c r="AE27" s="38">
        <f t="shared" si="10"/>
        <v>1.0331212778116248</v>
      </c>
      <c r="AF27" s="27">
        <v>125</v>
      </c>
      <c r="AG27" s="33">
        <f t="shared" si="11"/>
        <v>3.4722222222222224E-2</v>
      </c>
      <c r="AH27" s="39">
        <f t="shared" si="12"/>
        <v>0.75943706879163242</v>
      </c>
      <c r="AI27" s="27">
        <v>170</v>
      </c>
      <c r="AJ27" s="27">
        <v>40</v>
      </c>
      <c r="AK27" s="32">
        <f t="shared" si="13"/>
        <v>210</v>
      </c>
      <c r="AL27" s="33">
        <f t="shared" si="14"/>
        <v>5.8333333333333334E-2</v>
      </c>
      <c r="AM27" s="39">
        <f t="shared" si="15"/>
        <v>0.7390046662866071</v>
      </c>
      <c r="AN27" s="27">
        <v>115</v>
      </c>
      <c r="AO27" s="26" t="s">
        <v>7</v>
      </c>
      <c r="AP27" s="252" t="s">
        <v>7</v>
      </c>
      <c r="AQ27" s="221" t="s">
        <v>69</v>
      </c>
    </row>
    <row r="28" spans="1:44" x14ac:dyDescent="0.2">
      <c r="A28" s="199"/>
      <c r="B28" s="17">
        <v>9150019.0199999996</v>
      </c>
      <c r="C28" s="17"/>
      <c r="D28" s="139"/>
      <c r="E28" s="27"/>
      <c r="F28" s="27"/>
      <c r="G28" s="28"/>
      <c r="H28" s="29">
        <v>19.02</v>
      </c>
      <c r="I28" s="30">
        <v>1.97</v>
      </c>
      <c r="J28" s="31">
        <f t="shared" si="0"/>
        <v>197</v>
      </c>
      <c r="K28" s="27">
        <v>5169</v>
      </c>
      <c r="L28" s="27">
        <v>4852</v>
      </c>
      <c r="M28" s="27">
        <v>4341</v>
      </c>
      <c r="N28" s="32">
        <f t="shared" si="1"/>
        <v>828</v>
      </c>
      <c r="O28" s="33">
        <f t="shared" si="2"/>
        <v>0.19073946095369732</v>
      </c>
      <c r="P28" s="34">
        <v>2617.9</v>
      </c>
      <c r="Q28" s="35">
        <v>2587</v>
      </c>
      <c r="R28" s="100">
        <v>2073</v>
      </c>
      <c r="S28" s="101">
        <f t="shared" si="3"/>
        <v>514</v>
      </c>
      <c r="T28" s="215">
        <f t="shared" si="4"/>
        <v>0.24794983116256633</v>
      </c>
      <c r="U28" s="35">
        <v>2516</v>
      </c>
      <c r="V28" s="100">
        <v>1952</v>
      </c>
      <c r="W28" s="32">
        <f t="shared" si="5"/>
        <v>564</v>
      </c>
      <c r="X28" s="216">
        <f t="shared" si="6"/>
        <v>0.28893442622950821</v>
      </c>
      <c r="Y28" s="36">
        <f t="shared" si="7"/>
        <v>12.771573604060913</v>
      </c>
      <c r="Z28" s="37">
        <v>2140</v>
      </c>
      <c r="AA28" s="27">
        <v>1755</v>
      </c>
      <c r="AB28" s="27">
        <v>85</v>
      </c>
      <c r="AC28" s="32">
        <f t="shared" si="8"/>
        <v>1840</v>
      </c>
      <c r="AD28" s="33">
        <f t="shared" si="9"/>
        <v>0.85981308411214952</v>
      </c>
      <c r="AE28" s="38">
        <f t="shared" si="10"/>
        <v>1.0151899338709691</v>
      </c>
      <c r="AF28" s="27">
        <v>55</v>
      </c>
      <c r="AG28" s="33">
        <f t="shared" si="11"/>
        <v>2.5700934579439252E-2</v>
      </c>
      <c r="AH28" s="39">
        <f t="shared" si="12"/>
        <v>0.56212538175978766</v>
      </c>
      <c r="AI28" s="27">
        <v>130</v>
      </c>
      <c r="AJ28" s="27">
        <v>55</v>
      </c>
      <c r="AK28" s="32">
        <f t="shared" si="13"/>
        <v>185</v>
      </c>
      <c r="AL28" s="33">
        <f t="shared" si="14"/>
        <v>8.6448598130841117E-2</v>
      </c>
      <c r="AM28" s="39">
        <f t="shared" si="15"/>
        <v>1.0951871556450385</v>
      </c>
      <c r="AN28" s="27">
        <v>50</v>
      </c>
      <c r="AO28" s="26" t="s">
        <v>7</v>
      </c>
      <c r="AP28" s="252" t="s">
        <v>7</v>
      </c>
    </row>
    <row r="29" spans="1:44" x14ac:dyDescent="0.2">
      <c r="A29" s="199" t="s">
        <v>70</v>
      </c>
      <c r="B29" s="17">
        <v>9150019.0299999993</v>
      </c>
      <c r="C29" s="17"/>
      <c r="D29" s="139"/>
      <c r="E29" s="27"/>
      <c r="F29" s="27"/>
      <c r="G29" s="28"/>
      <c r="H29" s="29">
        <v>19.03</v>
      </c>
      <c r="I29" s="30">
        <v>26.6</v>
      </c>
      <c r="J29" s="31">
        <f t="shared" si="0"/>
        <v>2660</v>
      </c>
      <c r="K29" s="27">
        <v>5770</v>
      </c>
      <c r="L29" s="27">
        <v>4739</v>
      </c>
      <c r="M29" s="27">
        <v>4044</v>
      </c>
      <c r="N29" s="32">
        <f t="shared" si="1"/>
        <v>1726</v>
      </c>
      <c r="O29" s="33">
        <f t="shared" si="2"/>
        <v>0.42680514342235409</v>
      </c>
      <c r="P29" s="34">
        <v>216.9</v>
      </c>
      <c r="Q29" s="35">
        <v>2200</v>
      </c>
      <c r="R29" s="100">
        <v>1491</v>
      </c>
      <c r="S29" s="101">
        <f t="shared" si="3"/>
        <v>709</v>
      </c>
      <c r="T29" s="215">
        <f t="shared" si="4"/>
        <v>0.4755197853789403</v>
      </c>
      <c r="U29" s="35">
        <v>2070</v>
      </c>
      <c r="V29" s="100">
        <v>1400</v>
      </c>
      <c r="W29" s="32">
        <f t="shared" si="5"/>
        <v>670</v>
      </c>
      <c r="X29" s="216">
        <f t="shared" si="6"/>
        <v>0.47857142857142859</v>
      </c>
      <c r="Y29" s="36">
        <f t="shared" si="7"/>
        <v>0.77819548872180455</v>
      </c>
      <c r="Z29" s="37">
        <v>2760</v>
      </c>
      <c r="AA29" s="27">
        <v>2375</v>
      </c>
      <c r="AB29" s="27">
        <v>40</v>
      </c>
      <c r="AC29" s="32">
        <f t="shared" si="8"/>
        <v>2415</v>
      </c>
      <c r="AD29" s="33">
        <f t="shared" si="9"/>
        <v>0.875</v>
      </c>
      <c r="AE29" s="38">
        <f t="shared" si="10"/>
        <v>1.0331212778116248</v>
      </c>
      <c r="AF29" s="27">
        <v>45</v>
      </c>
      <c r="AG29" s="33">
        <f t="shared" si="11"/>
        <v>1.6304347826086956E-2</v>
      </c>
      <c r="AH29" s="39">
        <f t="shared" si="12"/>
        <v>0.35660523230215779</v>
      </c>
      <c r="AI29" s="27">
        <v>135</v>
      </c>
      <c r="AJ29" s="27">
        <v>65</v>
      </c>
      <c r="AK29" s="32">
        <f t="shared" si="13"/>
        <v>200</v>
      </c>
      <c r="AL29" s="33">
        <f t="shared" si="14"/>
        <v>7.2463768115942032E-2</v>
      </c>
      <c r="AM29" s="39">
        <f t="shared" si="15"/>
        <v>0.91801821898957403</v>
      </c>
      <c r="AN29" s="27">
        <v>95</v>
      </c>
      <c r="AO29" s="26" t="s">
        <v>7</v>
      </c>
      <c r="AP29" s="252" t="s">
        <v>7</v>
      </c>
      <c r="AQ29" s="221" t="s">
        <v>71</v>
      </c>
    </row>
    <row r="30" spans="1:44" x14ac:dyDescent="0.2">
      <c r="A30" s="199"/>
      <c r="B30" s="17">
        <v>9150019.0399999991</v>
      </c>
      <c r="C30" s="17"/>
      <c r="D30" s="139"/>
      <c r="E30" s="27"/>
      <c r="F30" s="27"/>
      <c r="G30" s="28"/>
      <c r="H30" s="29">
        <v>19.04</v>
      </c>
      <c r="I30" s="30">
        <v>1.65</v>
      </c>
      <c r="J30" s="31">
        <f t="shared" si="0"/>
        <v>165</v>
      </c>
      <c r="K30" s="27">
        <v>4490</v>
      </c>
      <c r="L30" s="27">
        <v>4483</v>
      </c>
      <c r="M30" s="27">
        <v>4130</v>
      </c>
      <c r="N30" s="32">
        <f t="shared" si="1"/>
        <v>360</v>
      </c>
      <c r="O30" s="33">
        <f t="shared" si="2"/>
        <v>8.7167070217917669E-2</v>
      </c>
      <c r="P30" s="34">
        <v>2726.7</v>
      </c>
      <c r="Q30" s="35">
        <v>1680</v>
      </c>
      <c r="R30" s="100">
        <v>1554</v>
      </c>
      <c r="S30" s="101">
        <f t="shared" si="3"/>
        <v>126</v>
      </c>
      <c r="T30" s="215">
        <f t="shared" si="4"/>
        <v>8.1081081081081086E-2</v>
      </c>
      <c r="U30" s="35">
        <v>1651</v>
      </c>
      <c r="V30" s="100">
        <v>1514</v>
      </c>
      <c r="W30" s="32">
        <f t="shared" si="5"/>
        <v>137</v>
      </c>
      <c r="X30" s="216">
        <f t="shared" si="6"/>
        <v>9.0488771466314399E-2</v>
      </c>
      <c r="Y30" s="36">
        <f t="shared" si="7"/>
        <v>10.006060606060606</v>
      </c>
      <c r="Z30" s="37">
        <v>2375</v>
      </c>
      <c r="AA30" s="27">
        <v>2055</v>
      </c>
      <c r="AB30" s="27">
        <v>80</v>
      </c>
      <c r="AC30" s="32">
        <f t="shared" si="8"/>
        <v>2135</v>
      </c>
      <c r="AD30" s="33">
        <f t="shared" si="9"/>
        <v>0.89894736842105261</v>
      </c>
      <c r="AE30" s="38">
        <f t="shared" si="10"/>
        <v>1.0613961759412061</v>
      </c>
      <c r="AF30" s="27">
        <v>35</v>
      </c>
      <c r="AG30" s="33">
        <f t="shared" si="11"/>
        <v>1.4736842105263158E-2</v>
      </c>
      <c r="AH30" s="39">
        <f t="shared" si="12"/>
        <v>0.32232108014398542</v>
      </c>
      <c r="AI30" s="27">
        <v>110</v>
      </c>
      <c r="AJ30" s="27">
        <v>60</v>
      </c>
      <c r="AK30" s="32">
        <f t="shared" si="13"/>
        <v>170</v>
      </c>
      <c r="AL30" s="33">
        <f t="shared" si="14"/>
        <v>7.1578947368421048E-2</v>
      </c>
      <c r="AM30" s="39">
        <f t="shared" si="15"/>
        <v>0.90680873336822754</v>
      </c>
      <c r="AN30" s="27">
        <v>35</v>
      </c>
      <c r="AO30" s="26" t="s">
        <v>7</v>
      </c>
      <c r="AP30" s="252" t="s">
        <v>7</v>
      </c>
    </row>
    <row r="31" spans="1:44" x14ac:dyDescent="0.2">
      <c r="A31" s="199"/>
      <c r="B31" s="17">
        <v>9150100</v>
      </c>
      <c r="C31" s="17"/>
      <c r="D31" s="139"/>
      <c r="E31" s="27"/>
      <c r="F31" s="27"/>
      <c r="G31" s="28"/>
      <c r="H31" s="29">
        <v>100</v>
      </c>
      <c r="I31" s="30">
        <v>13.01</v>
      </c>
      <c r="J31" s="31">
        <f t="shared" si="0"/>
        <v>1301</v>
      </c>
      <c r="K31" s="27">
        <v>7980</v>
      </c>
      <c r="L31" s="27">
        <v>7702</v>
      </c>
      <c r="M31" s="27">
        <v>7464</v>
      </c>
      <c r="N31" s="32">
        <f t="shared" si="1"/>
        <v>516</v>
      </c>
      <c r="O31" s="33">
        <f t="shared" si="2"/>
        <v>6.9131832797427656E-2</v>
      </c>
      <c r="P31" s="34">
        <v>613.20000000000005</v>
      </c>
      <c r="Q31" s="35">
        <v>3544</v>
      </c>
      <c r="R31" s="100">
        <v>3040</v>
      </c>
      <c r="S31" s="101">
        <f t="shared" si="3"/>
        <v>504</v>
      </c>
      <c r="T31" s="215">
        <f t="shared" si="4"/>
        <v>0.16578947368421051</v>
      </c>
      <c r="U31" s="35">
        <v>3134</v>
      </c>
      <c r="V31" s="100">
        <v>2851</v>
      </c>
      <c r="W31" s="32">
        <f t="shared" si="5"/>
        <v>283</v>
      </c>
      <c r="X31" s="216">
        <f t="shared" si="6"/>
        <v>9.9263416345142061E-2</v>
      </c>
      <c r="Y31" s="36">
        <f t="shared" si="7"/>
        <v>2.4089162182936201</v>
      </c>
      <c r="Z31" s="37">
        <v>3320</v>
      </c>
      <c r="AA31" s="27">
        <v>2790</v>
      </c>
      <c r="AB31" s="27">
        <v>75</v>
      </c>
      <c r="AC31" s="32">
        <f t="shared" si="8"/>
        <v>2865</v>
      </c>
      <c r="AD31" s="33">
        <f t="shared" si="9"/>
        <v>0.86295180722891562</v>
      </c>
      <c r="AE31" s="38">
        <f t="shared" si="10"/>
        <v>1.0188958557419294</v>
      </c>
      <c r="AF31" s="27">
        <v>80</v>
      </c>
      <c r="AG31" s="33">
        <f t="shared" si="11"/>
        <v>2.4096385542168676E-2</v>
      </c>
      <c r="AH31" s="39">
        <f t="shared" si="12"/>
        <v>0.52703102605298824</v>
      </c>
      <c r="AI31" s="27">
        <v>190</v>
      </c>
      <c r="AJ31" s="27">
        <v>50</v>
      </c>
      <c r="AK31" s="32">
        <f t="shared" si="13"/>
        <v>240</v>
      </c>
      <c r="AL31" s="33">
        <f t="shared" si="14"/>
        <v>7.2289156626506021E-2</v>
      </c>
      <c r="AM31" s="39">
        <f t="shared" si="15"/>
        <v>0.91580612689562324</v>
      </c>
      <c r="AN31" s="27">
        <v>130</v>
      </c>
      <c r="AO31" s="26" t="s">
        <v>7</v>
      </c>
      <c r="AP31" s="252" t="s">
        <v>7</v>
      </c>
    </row>
    <row r="32" spans="1:44" x14ac:dyDescent="0.2">
      <c r="A32" s="199"/>
      <c r="B32" s="17">
        <v>9150101</v>
      </c>
      <c r="C32" s="17"/>
      <c r="D32" s="139"/>
      <c r="E32" s="27"/>
      <c r="F32" s="27"/>
      <c r="G32" s="28"/>
      <c r="H32" s="29">
        <v>101</v>
      </c>
      <c r="I32" s="30">
        <v>3.88</v>
      </c>
      <c r="J32" s="31">
        <f t="shared" si="0"/>
        <v>388</v>
      </c>
      <c r="K32" s="27">
        <v>4860</v>
      </c>
      <c r="L32" s="27">
        <v>4867</v>
      </c>
      <c r="M32" s="27">
        <v>4855</v>
      </c>
      <c r="N32" s="32">
        <f t="shared" si="1"/>
        <v>5</v>
      </c>
      <c r="O32" s="33">
        <f t="shared" si="2"/>
        <v>1.0298661174047373E-3</v>
      </c>
      <c r="P32" s="34">
        <v>1253</v>
      </c>
      <c r="Q32" s="35">
        <v>1742</v>
      </c>
      <c r="R32" s="100">
        <v>1677</v>
      </c>
      <c r="S32" s="101">
        <f t="shared" si="3"/>
        <v>65</v>
      </c>
      <c r="T32" s="215">
        <f t="shared" si="4"/>
        <v>3.875968992248062E-2</v>
      </c>
      <c r="U32" s="35">
        <v>1685</v>
      </c>
      <c r="V32" s="100">
        <v>1634</v>
      </c>
      <c r="W32" s="32">
        <f t="shared" si="5"/>
        <v>51</v>
      </c>
      <c r="X32" s="216">
        <f t="shared" si="6"/>
        <v>3.1211750305997554E-2</v>
      </c>
      <c r="Y32" s="36">
        <f t="shared" si="7"/>
        <v>4.3427835051546388</v>
      </c>
      <c r="Z32" s="37">
        <v>2425</v>
      </c>
      <c r="AA32" s="27">
        <v>2065</v>
      </c>
      <c r="AB32" s="27">
        <v>115</v>
      </c>
      <c r="AC32" s="32">
        <f t="shared" si="8"/>
        <v>2180</v>
      </c>
      <c r="AD32" s="33">
        <f t="shared" si="9"/>
        <v>0.89896907216494848</v>
      </c>
      <c r="AE32" s="38">
        <f t="shared" si="10"/>
        <v>1.0614218017693511</v>
      </c>
      <c r="AF32" s="27">
        <v>35</v>
      </c>
      <c r="AG32" s="33">
        <f t="shared" si="11"/>
        <v>1.443298969072165E-2</v>
      </c>
      <c r="AH32" s="39">
        <f t="shared" si="12"/>
        <v>0.31567528467709915</v>
      </c>
      <c r="AI32" s="27">
        <v>150</v>
      </c>
      <c r="AJ32" s="27">
        <v>10</v>
      </c>
      <c r="AK32" s="32">
        <f t="shared" si="13"/>
        <v>160</v>
      </c>
      <c r="AL32" s="33">
        <f t="shared" si="14"/>
        <v>6.5979381443298971E-2</v>
      </c>
      <c r="AM32" s="39">
        <f t="shared" si="15"/>
        <v>0.83586978454803273</v>
      </c>
      <c r="AN32" s="27">
        <v>50</v>
      </c>
      <c r="AO32" s="26" t="s">
        <v>7</v>
      </c>
      <c r="AP32" s="252" t="s">
        <v>7</v>
      </c>
    </row>
    <row r="33" spans="1:44" x14ac:dyDescent="0.2">
      <c r="B33" s="24">
        <v>9150102.0099999998</v>
      </c>
      <c r="H33" s="73">
        <v>102.01</v>
      </c>
      <c r="I33" s="74">
        <v>28.16</v>
      </c>
      <c r="J33" s="75">
        <f t="shared" si="0"/>
        <v>2816</v>
      </c>
      <c r="K33" s="71">
        <v>1273</v>
      </c>
      <c r="L33" s="71">
        <v>1282</v>
      </c>
      <c r="M33" s="71">
        <v>1146</v>
      </c>
      <c r="N33" s="76">
        <f t="shared" si="1"/>
        <v>127</v>
      </c>
      <c r="O33" s="77">
        <f t="shared" si="2"/>
        <v>0.11082024432809773</v>
      </c>
      <c r="P33" s="78">
        <v>45.2</v>
      </c>
      <c r="Q33" s="79">
        <v>492</v>
      </c>
      <c r="R33" s="107">
        <v>415</v>
      </c>
      <c r="S33" s="106">
        <f t="shared" si="3"/>
        <v>77</v>
      </c>
      <c r="T33" s="205">
        <f t="shared" si="4"/>
        <v>0.1855421686746988</v>
      </c>
      <c r="U33" s="79">
        <v>468</v>
      </c>
      <c r="V33" s="107">
        <v>403</v>
      </c>
      <c r="W33" s="76">
        <f t="shared" si="5"/>
        <v>65</v>
      </c>
      <c r="X33" s="208">
        <f t="shared" si="6"/>
        <v>0.16129032258064516</v>
      </c>
      <c r="Y33" s="80">
        <f t="shared" si="7"/>
        <v>0.16619318181818182</v>
      </c>
      <c r="Z33" s="81">
        <v>525</v>
      </c>
      <c r="AA33" s="71">
        <v>470</v>
      </c>
      <c r="AB33" s="71">
        <v>25</v>
      </c>
      <c r="AC33" s="76">
        <f t="shared" si="8"/>
        <v>495</v>
      </c>
      <c r="AD33" s="77">
        <f t="shared" si="9"/>
        <v>0.94285714285714284</v>
      </c>
      <c r="AE33" s="82">
        <f t="shared" si="10"/>
        <v>1.1132408871113018</v>
      </c>
      <c r="AF33" s="71">
        <v>10</v>
      </c>
      <c r="AG33" s="77">
        <f t="shared" si="11"/>
        <v>1.9047619047619049E-2</v>
      </c>
      <c r="AH33" s="83">
        <f t="shared" si="12"/>
        <v>0.41660547773712409</v>
      </c>
      <c r="AI33" s="71">
        <v>15</v>
      </c>
      <c r="AJ33" s="71">
        <v>10</v>
      </c>
      <c r="AK33" s="76">
        <f t="shared" si="13"/>
        <v>25</v>
      </c>
      <c r="AL33" s="77">
        <f t="shared" si="14"/>
        <v>4.7619047619047616E-2</v>
      </c>
      <c r="AM33" s="83">
        <f t="shared" si="15"/>
        <v>0.60326911533600569</v>
      </c>
      <c r="AN33" s="71">
        <v>0</v>
      </c>
      <c r="AO33" s="70" t="s">
        <v>3</v>
      </c>
      <c r="AP33" s="197" t="s">
        <v>3</v>
      </c>
    </row>
    <row r="34" spans="1:44" x14ac:dyDescent="0.2">
      <c r="A34" s="199" t="s">
        <v>61</v>
      </c>
      <c r="B34" s="17">
        <v>9150102.0399999991</v>
      </c>
      <c r="C34" s="17"/>
      <c r="D34" s="139"/>
      <c r="E34" s="27"/>
      <c r="F34" s="27"/>
      <c r="G34" s="28"/>
      <c r="H34" s="29">
        <v>102.04</v>
      </c>
      <c r="I34" s="30">
        <v>6.9</v>
      </c>
      <c r="J34" s="31">
        <f t="shared" si="0"/>
        <v>690</v>
      </c>
      <c r="K34" s="27">
        <v>7612</v>
      </c>
      <c r="L34" s="27">
        <v>5872</v>
      </c>
      <c r="M34" s="27">
        <v>5171</v>
      </c>
      <c r="N34" s="32">
        <f t="shared" si="1"/>
        <v>2441</v>
      </c>
      <c r="O34" s="33">
        <f t="shared" si="2"/>
        <v>0.47205569522336105</v>
      </c>
      <c r="P34" s="34">
        <v>1103.5999999999999</v>
      </c>
      <c r="Q34" s="35">
        <v>3846</v>
      </c>
      <c r="R34" s="100">
        <v>2501</v>
      </c>
      <c r="S34" s="101">
        <f t="shared" si="3"/>
        <v>1345</v>
      </c>
      <c r="T34" s="215">
        <f t="shared" si="4"/>
        <v>0.53778488604558172</v>
      </c>
      <c r="U34" s="35">
        <v>3649</v>
      </c>
      <c r="V34" s="100">
        <v>2368</v>
      </c>
      <c r="W34" s="32">
        <f t="shared" si="5"/>
        <v>1281</v>
      </c>
      <c r="X34" s="216">
        <f t="shared" si="6"/>
        <v>0.54096283783783783</v>
      </c>
      <c r="Y34" s="36">
        <f t="shared" si="7"/>
        <v>5.2884057971014489</v>
      </c>
      <c r="Z34" s="37">
        <v>2815</v>
      </c>
      <c r="AA34" s="27">
        <v>2340</v>
      </c>
      <c r="AB34" s="27">
        <v>100</v>
      </c>
      <c r="AC34" s="32">
        <f t="shared" si="8"/>
        <v>2440</v>
      </c>
      <c r="AD34" s="33">
        <f t="shared" si="9"/>
        <v>0.86678507992895204</v>
      </c>
      <c r="AE34" s="38">
        <f t="shared" si="10"/>
        <v>1.0234218392734289</v>
      </c>
      <c r="AF34" s="27">
        <v>90</v>
      </c>
      <c r="AG34" s="33">
        <f t="shared" si="11"/>
        <v>3.1971580817051509E-2</v>
      </c>
      <c r="AH34" s="39">
        <f t="shared" si="12"/>
        <v>0.69927562426568779</v>
      </c>
      <c r="AI34" s="27">
        <v>170</v>
      </c>
      <c r="AJ34" s="27">
        <v>20</v>
      </c>
      <c r="AK34" s="32">
        <f t="shared" si="13"/>
        <v>190</v>
      </c>
      <c r="AL34" s="33">
        <f t="shared" si="14"/>
        <v>6.7495559502664296E-2</v>
      </c>
      <c r="AM34" s="39">
        <f t="shared" si="15"/>
        <v>0.85507771587590153</v>
      </c>
      <c r="AN34" s="27">
        <v>95</v>
      </c>
      <c r="AO34" s="26" t="s">
        <v>7</v>
      </c>
      <c r="AP34" s="252" t="s">
        <v>7</v>
      </c>
      <c r="AQ34" s="221" t="s">
        <v>77</v>
      </c>
    </row>
    <row r="35" spans="1:44" x14ac:dyDescent="0.2">
      <c r="A35" s="199" t="s">
        <v>63</v>
      </c>
      <c r="B35" s="17">
        <v>9150102.0500000007</v>
      </c>
      <c r="C35" s="17">
        <v>9150102.0299999993</v>
      </c>
      <c r="D35" s="139">
        <v>0.54310005400000005</v>
      </c>
      <c r="E35" s="27">
        <v>9384</v>
      </c>
      <c r="F35" s="27">
        <v>4046</v>
      </c>
      <c r="G35" s="28">
        <v>3755</v>
      </c>
      <c r="H35" s="29"/>
      <c r="I35" s="30">
        <v>13.82</v>
      </c>
      <c r="J35" s="31">
        <f t="shared" si="0"/>
        <v>1382</v>
      </c>
      <c r="K35" s="27">
        <v>7460</v>
      </c>
      <c r="L35" s="27">
        <v>6790</v>
      </c>
      <c r="M35" s="27">
        <f>E35*D35</f>
        <v>5096.4509067360004</v>
      </c>
      <c r="N35" s="32">
        <f t="shared" si="1"/>
        <v>2363.5490932639996</v>
      </c>
      <c r="O35" s="33">
        <f t="shared" si="2"/>
        <v>0.46376373215723254</v>
      </c>
      <c r="P35" s="34">
        <v>539.9</v>
      </c>
      <c r="Q35" s="35">
        <v>2843</v>
      </c>
      <c r="R35" s="27">
        <f>F35*D35</f>
        <v>2197.3828184840004</v>
      </c>
      <c r="S35" s="101">
        <f t="shared" si="3"/>
        <v>645.61718151599962</v>
      </c>
      <c r="T35" s="215">
        <f t="shared" si="4"/>
        <v>0.29381188206496411</v>
      </c>
      <c r="U35" s="35">
        <v>2790</v>
      </c>
      <c r="V35" s="27">
        <f>G35*D35</f>
        <v>2039.3407027700002</v>
      </c>
      <c r="W35" s="32">
        <f t="shared" si="5"/>
        <v>750.65929722999977</v>
      </c>
      <c r="X35" s="216">
        <f t="shared" si="6"/>
        <v>0.36808920461911665</v>
      </c>
      <c r="Y35" s="36">
        <f t="shared" si="7"/>
        <v>2.0188133140376268</v>
      </c>
      <c r="Z35" s="37">
        <v>3470</v>
      </c>
      <c r="AA35" s="27">
        <v>2935</v>
      </c>
      <c r="AB35" s="27">
        <v>120</v>
      </c>
      <c r="AC35" s="32">
        <f t="shared" si="8"/>
        <v>3055</v>
      </c>
      <c r="AD35" s="33">
        <f t="shared" si="9"/>
        <v>0.8804034582132565</v>
      </c>
      <c r="AE35" s="38">
        <f t="shared" si="10"/>
        <v>1.0395011951303461</v>
      </c>
      <c r="AF35" s="27">
        <v>65</v>
      </c>
      <c r="AG35" s="33">
        <f t="shared" si="11"/>
        <v>1.8731988472622477E-2</v>
      </c>
      <c r="AH35" s="39">
        <f t="shared" si="12"/>
        <v>0.40970207284666738</v>
      </c>
      <c r="AI35" s="27">
        <v>220</v>
      </c>
      <c r="AJ35" s="27">
        <v>10</v>
      </c>
      <c r="AK35" s="32">
        <f t="shared" si="13"/>
        <v>230</v>
      </c>
      <c r="AL35" s="33">
        <f t="shared" si="14"/>
        <v>6.6282420749279536E-2</v>
      </c>
      <c r="AM35" s="39">
        <f t="shared" si="15"/>
        <v>0.83970888388268239</v>
      </c>
      <c r="AN35" s="27">
        <v>125</v>
      </c>
      <c r="AO35" s="26" t="s">
        <v>7</v>
      </c>
      <c r="AP35" s="252" t="s">
        <v>7</v>
      </c>
      <c r="AQ35" s="221" t="s">
        <v>78</v>
      </c>
    </row>
    <row r="36" spans="1:44" x14ac:dyDescent="0.2">
      <c r="A36" s="199"/>
      <c r="B36" s="17">
        <v>9150102.0600000005</v>
      </c>
      <c r="C36" s="17" t="s">
        <v>50</v>
      </c>
      <c r="D36" s="139">
        <v>0.44176599999999999</v>
      </c>
      <c r="E36" s="27">
        <v>9384</v>
      </c>
      <c r="F36" s="27">
        <v>4046</v>
      </c>
      <c r="G36" s="28">
        <v>3755</v>
      </c>
      <c r="H36" s="29"/>
      <c r="I36" s="30">
        <v>8.8000000000000007</v>
      </c>
      <c r="J36" s="31">
        <f t="shared" si="0"/>
        <v>880.00000000000011</v>
      </c>
      <c r="K36" s="27">
        <v>5110</v>
      </c>
      <c r="L36" s="27">
        <v>4820</v>
      </c>
      <c r="M36" s="27" t="e">
        <f>('2006 Original'!#REF!*0.441766)</f>
        <v>#REF!</v>
      </c>
      <c r="N36" s="32" t="e">
        <f t="shared" si="1"/>
        <v>#REF!</v>
      </c>
      <c r="O36" s="33" t="e">
        <f t="shared" si="2"/>
        <v>#REF!</v>
      </c>
      <c r="P36" s="34">
        <v>581</v>
      </c>
      <c r="Q36" s="35">
        <v>2335</v>
      </c>
      <c r="R36" s="27" t="e">
        <f>('2006 Original'!#REF!*0.441766)</f>
        <v>#REF!</v>
      </c>
      <c r="S36" s="101" t="e">
        <f t="shared" si="3"/>
        <v>#REF!</v>
      </c>
      <c r="T36" s="215" t="e">
        <f t="shared" si="4"/>
        <v>#REF!</v>
      </c>
      <c r="U36" s="35">
        <v>2225</v>
      </c>
      <c r="V36" s="27" t="e">
        <f>('2006 Original'!#REF!*0.441766)</f>
        <v>#REF!</v>
      </c>
      <c r="W36" s="32" t="e">
        <f t="shared" si="5"/>
        <v>#REF!</v>
      </c>
      <c r="X36" s="216" t="e">
        <f t="shared" si="6"/>
        <v>#REF!</v>
      </c>
      <c r="Y36" s="36">
        <f t="shared" si="7"/>
        <v>2.5284090909090904</v>
      </c>
      <c r="Z36" s="37">
        <v>1690</v>
      </c>
      <c r="AA36" s="27">
        <v>1325</v>
      </c>
      <c r="AB36" s="27">
        <v>70</v>
      </c>
      <c r="AC36" s="32">
        <f t="shared" si="8"/>
        <v>1395</v>
      </c>
      <c r="AD36" s="33">
        <f t="shared" si="9"/>
        <v>0.82544378698224852</v>
      </c>
      <c r="AE36" s="38">
        <f t="shared" si="10"/>
        <v>0.97460975996430532</v>
      </c>
      <c r="AF36" s="27">
        <v>105</v>
      </c>
      <c r="AG36" s="33">
        <f t="shared" si="11"/>
        <v>6.2130177514792898E-2</v>
      </c>
      <c r="AH36" s="39">
        <f t="shared" si="12"/>
        <v>1.3588980449857375</v>
      </c>
      <c r="AI36" s="27">
        <v>110</v>
      </c>
      <c r="AJ36" s="27">
        <v>10</v>
      </c>
      <c r="AK36" s="32">
        <f t="shared" si="13"/>
        <v>120</v>
      </c>
      <c r="AL36" s="33">
        <f t="shared" si="14"/>
        <v>7.1005917159763315E-2</v>
      </c>
      <c r="AM36" s="39">
        <f t="shared" si="15"/>
        <v>0.8995492134004347</v>
      </c>
      <c r="AN36" s="27">
        <v>75</v>
      </c>
      <c r="AO36" s="26" t="s">
        <v>7</v>
      </c>
      <c r="AP36" s="252" t="s">
        <v>7</v>
      </c>
      <c r="AQ36" s="221" t="s">
        <v>17</v>
      </c>
      <c r="AR36" s="84" t="s">
        <v>53</v>
      </c>
    </row>
    <row r="37" spans="1:44" x14ac:dyDescent="0.2">
      <c r="A37" s="199"/>
      <c r="B37" s="17">
        <v>9150103</v>
      </c>
      <c r="C37" s="17"/>
      <c r="D37" s="139"/>
      <c r="E37" s="27"/>
      <c r="F37" s="27"/>
      <c r="G37" s="28"/>
      <c r="H37" s="29">
        <v>103</v>
      </c>
      <c r="I37" s="30">
        <v>15.96</v>
      </c>
      <c r="J37" s="31">
        <f t="shared" si="0"/>
        <v>1596</v>
      </c>
      <c r="K37" s="27">
        <v>5428</v>
      </c>
      <c r="L37" s="27">
        <v>5200</v>
      </c>
      <c r="M37" s="27">
        <v>4883</v>
      </c>
      <c r="N37" s="32">
        <f t="shared" si="1"/>
        <v>545</v>
      </c>
      <c r="O37" s="33">
        <f t="shared" si="2"/>
        <v>0.11161171411017817</v>
      </c>
      <c r="P37" s="34">
        <v>340.1</v>
      </c>
      <c r="Q37" s="35">
        <v>2749</v>
      </c>
      <c r="R37" s="100">
        <v>2324</v>
      </c>
      <c r="S37" s="101">
        <f t="shared" si="3"/>
        <v>425</v>
      </c>
      <c r="T37" s="215">
        <f t="shared" si="4"/>
        <v>0.18287435456110154</v>
      </c>
      <c r="U37" s="35">
        <v>2458</v>
      </c>
      <c r="V37" s="100">
        <v>2160</v>
      </c>
      <c r="W37" s="32">
        <f t="shared" si="5"/>
        <v>298</v>
      </c>
      <c r="X37" s="216">
        <f t="shared" si="6"/>
        <v>0.13796296296296295</v>
      </c>
      <c r="Y37" s="36">
        <f t="shared" si="7"/>
        <v>1.5401002506265664</v>
      </c>
      <c r="Z37" s="37">
        <v>1995</v>
      </c>
      <c r="AA37" s="27">
        <v>1740</v>
      </c>
      <c r="AB37" s="27">
        <v>80</v>
      </c>
      <c r="AC37" s="32">
        <f t="shared" si="8"/>
        <v>1820</v>
      </c>
      <c r="AD37" s="33">
        <f t="shared" si="9"/>
        <v>0.91228070175438591</v>
      </c>
      <c r="AE37" s="38">
        <f t="shared" si="10"/>
        <v>1.0771389763650021</v>
      </c>
      <c r="AF37" s="27">
        <v>35</v>
      </c>
      <c r="AG37" s="33">
        <f t="shared" si="11"/>
        <v>1.7543859649122806E-2</v>
      </c>
      <c r="AH37" s="39">
        <f t="shared" si="12"/>
        <v>0.38371557159998265</v>
      </c>
      <c r="AI37" s="27">
        <v>85</v>
      </c>
      <c r="AJ37" s="27">
        <v>10</v>
      </c>
      <c r="AK37" s="32">
        <f t="shared" si="13"/>
        <v>95</v>
      </c>
      <c r="AL37" s="33">
        <f t="shared" si="14"/>
        <v>4.7619047619047616E-2</v>
      </c>
      <c r="AM37" s="39">
        <f t="shared" si="15"/>
        <v>0.60326911533600569</v>
      </c>
      <c r="AN37" s="27">
        <v>55</v>
      </c>
      <c r="AO37" s="26" t="s">
        <v>7</v>
      </c>
      <c r="AP37" s="252" t="s">
        <v>7</v>
      </c>
    </row>
    <row r="38" spans="1:44" x14ac:dyDescent="0.2">
      <c r="A38" s="199" t="s">
        <v>61</v>
      </c>
      <c r="B38" s="17">
        <v>9150104.0099999998</v>
      </c>
      <c r="C38" s="17">
        <v>9150104</v>
      </c>
      <c r="D38" s="139">
        <v>0.15256694800000001</v>
      </c>
      <c r="E38" s="27">
        <v>7159</v>
      </c>
      <c r="F38" s="27">
        <v>3226</v>
      </c>
      <c r="G38" s="28">
        <v>2748</v>
      </c>
      <c r="H38" s="29"/>
      <c r="I38" s="30">
        <v>3.46</v>
      </c>
      <c r="J38" s="31">
        <f t="shared" si="0"/>
        <v>346</v>
      </c>
      <c r="K38" s="27">
        <v>1416</v>
      </c>
      <c r="L38" s="27">
        <v>1186</v>
      </c>
      <c r="M38" s="27">
        <f>E38*D38</f>
        <v>1092.226780732</v>
      </c>
      <c r="N38" s="32">
        <f t="shared" si="1"/>
        <v>323.77321926800005</v>
      </c>
      <c r="O38" s="33">
        <f t="shared" si="2"/>
        <v>0.29643406019673896</v>
      </c>
      <c r="P38" s="34">
        <v>408.8</v>
      </c>
      <c r="Q38" s="35">
        <v>615</v>
      </c>
      <c r="R38" s="27">
        <f>F38*D38</f>
        <v>492.18097424800004</v>
      </c>
      <c r="S38" s="101">
        <f t="shared" si="3"/>
        <v>122.81902575199996</v>
      </c>
      <c r="T38" s="215">
        <f t="shared" si="4"/>
        <v>0.24954037676822902</v>
      </c>
      <c r="U38" s="35">
        <v>571</v>
      </c>
      <c r="V38" s="27">
        <f>G38*D38</f>
        <v>419.25397310400001</v>
      </c>
      <c r="W38" s="32">
        <f t="shared" si="5"/>
        <v>151.74602689599999</v>
      </c>
      <c r="X38" s="216">
        <f t="shared" si="6"/>
        <v>0.36194296686690652</v>
      </c>
      <c r="Y38" s="36">
        <f t="shared" si="7"/>
        <v>1.6502890173410405</v>
      </c>
      <c r="Z38" s="37">
        <v>625</v>
      </c>
      <c r="AA38" s="27">
        <v>525</v>
      </c>
      <c r="AB38" s="27">
        <v>20</v>
      </c>
      <c r="AC38" s="32">
        <f t="shared" si="8"/>
        <v>545</v>
      </c>
      <c r="AD38" s="33">
        <f t="shared" si="9"/>
        <v>0.872</v>
      </c>
      <c r="AE38" s="38">
        <f t="shared" si="10"/>
        <v>1.0295791477162706</v>
      </c>
      <c r="AF38" s="27">
        <v>0</v>
      </c>
      <c r="AG38" s="33">
        <f t="shared" si="11"/>
        <v>0</v>
      </c>
      <c r="AH38" s="39">
        <f t="shared" si="12"/>
        <v>0</v>
      </c>
      <c r="AI38" s="27">
        <v>50</v>
      </c>
      <c r="AJ38" s="27">
        <v>10</v>
      </c>
      <c r="AK38" s="32">
        <f t="shared" si="13"/>
        <v>60</v>
      </c>
      <c r="AL38" s="33">
        <f t="shared" si="14"/>
        <v>9.6000000000000002E-2</v>
      </c>
      <c r="AM38" s="39">
        <f t="shared" si="15"/>
        <v>1.2161905365173877</v>
      </c>
      <c r="AN38" s="27">
        <v>15</v>
      </c>
      <c r="AO38" s="26" t="s">
        <v>7</v>
      </c>
      <c r="AP38" s="197" t="s">
        <v>3</v>
      </c>
      <c r="AQ38" s="221" t="s">
        <v>17</v>
      </c>
    </row>
    <row r="39" spans="1:44" x14ac:dyDescent="0.2">
      <c r="A39" s="202" t="s">
        <v>63</v>
      </c>
      <c r="B39" s="24">
        <v>9150104.0199999996</v>
      </c>
      <c r="C39" s="24" t="s">
        <v>51</v>
      </c>
      <c r="D39" s="142">
        <v>0.84743299999999999</v>
      </c>
      <c r="E39" s="71">
        <v>7159</v>
      </c>
      <c r="F39" s="71">
        <v>3226</v>
      </c>
      <c r="G39" s="72">
        <v>2748</v>
      </c>
      <c r="H39" s="73"/>
      <c r="I39" s="74">
        <v>1228.3499999999999</v>
      </c>
      <c r="J39" s="75">
        <f t="shared" si="0"/>
        <v>122834.99999999999</v>
      </c>
      <c r="K39" s="71">
        <v>7953</v>
      </c>
      <c r="L39" s="71">
        <v>7388</v>
      </c>
      <c r="M39" s="71" t="e">
        <f>('2006 Original'!#REF!*0.847433)</f>
        <v>#REF!</v>
      </c>
      <c r="N39" s="76" t="e">
        <f t="shared" si="1"/>
        <v>#REF!</v>
      </c>
      <c r="O39" s="77" t="e">
        <f t="shared" si="2"/>
        <v>#REF!</v>
      </c>
      <c r="P39" s="78">
        <v>6.5</v>
      </c>
      <c r="Q39" s="79">
        <v>3855</v>
      </c>
      <c r="R39" s="71" t="e">
        <f>('2006 Original'!#REF!*0.001493)+('2006 Original'!#REF!*0.847433)</f>
        <v>#REF!</v>
      </c>
      <c r="S39" s="106" t="e">
        <f t="shared" si="3"/>
        <v>#REF!</v>
      </c>
      <c r="T39" s="205" t="e">
        <f t="shared" si="4"/>
        <v>#REF!</v>
      </c>
      <c r="U39" s="79">
        <v>3036</v>
      </c>
      <c r="V39" s="71" t="e">
        <f>('2006 Original'!#REF!*0.001493)+('2006 Original'!#REF!*0.847433)</f>
        <v>#REF!</v>
      </c>
      <c r="W39" s="76" t="e">
        <f t="shared" si="5"/>
        <v>#REF!</v>
      </c>
      <c r="X39" s="208" t="e">
        <f t="shared" si="6"/>
        <v>#REF!</v>
      </c>
      <c r="Y39" s="80">
        <f t="shared" si="7"/>
        <v>2.4716082549761879E-2</v>
      </c>
      <c r="Z39" s="81">
        <v>3560</v>
      </c>
      <c r="AA39" s="71">
        <v>3055</v>
      </c>
      <c r="AB39" s="71">
        <v>100</v>
      </c>
      <c r="AC39" s="76">
        <f t="shared" si="8"/>
        <v>3155</v>
      </c>
      <c r="AD39" s="77">
        <f t="shared" si="9"/>
        <v>0.8862359550561798</v>
      </c>
      <c r="AE39" s="82">
        <f t="shared" si="10"/>
        <v>1.0463876826631384</v>
      </c>
      <c r="AF39" s="71">
        <v>65</v>
      </c>
      <c r="AG39" s="77">
        <f t="shared" si="11"/>
        <v>1.8258426966292134E-2</v>
      </c>
      <c r="AH39" s="83">
        <f t="shared" si="12"/>
        <v>0.39934443617357746</v>
      </c>
      <c r="AI39" s="71">
        <v>185</v>
      </c>
      <c r="AJ39" s="71">
        <v>35</v>
      </c>
      <c r="AK39" s="76">
        <f t="shared" si="13"/>
        <v>220</v>
      </c>
      <c r="AL39" s="77">
        <f t="shared" si="14"/>
        <v>6.1797752808988762E-2</v>
      </c>
      <c r="AM39" s="83">
        <f t="shared" si="15"/>
        <v>0.78289418900346819</v>
      </c>
      <c r="AN39" s="71">
        <v>130</v>
      </c>
      <c r="AO39" s="70" t="s">
        <v>3</v>
      </c>
      <c r="AP39" s="197" t="s">
        <v>3</v>
      </c>
      <c r="AQ39" s="221" t="s">
        <v>67</v>
      </c>
      <c r="AR39" s="84" t="s">
        <v>48</v>
      </c>
    </row>
    <row r="40" spans="1:44" x14ac:dyDescent="0.2">
      <c r="A40" s="202" t="s">
        <v>75</v>
      </c>
      <c r="B40" s="24">
        <v>9150105.0099999998</v>
      </c>
      <c r="H40" s="73">
        <v>105.01</v>
      </c>
      <c r="I40" s="74">
        <v>61.98</v>
      </c>
      <c r="J40" s="75">
        <f t="shared" si="0"/>
        <v>6198</v>
      </c>
      <c r="K40" s="71">
        <v>8229</v>
      </c>
      <c r="L40" s="71">
        <v>7250</v>
      </c>
      <c r="M40" s="71">
        <v>5992</v>
      </c>
      <c r="N40" s="76">
        <f t="shared" si="1"/>
        <v>2237</v>
      </c>
      <c r="O40" s="77">
        <f t="shared" si="2"/>
        <v>0.37333110814419224</v>
      </c>
      <c r="P40" s="78">
        <v>132.80000000000001</v>
      </c>
      <c r="Q40" s="79">
        <v>3666</v>
      </c>
      <c r="R40" s="107">
        <v>2458</v>
      </c>
      <c r="S40" s="106">
        <f t="shared" si="3"/>
        <v>1208</v>
      </c>
      <c r="T40" s="205">
        <f t="shared" si="4"/>
        <v>0.49145646867371845</v>
      </c>
      <c r="U40" s="79">
        <v>3222</v>
      </c>
      <c r="V40" s="107">
        <v>2263</v>
      </c>
      <c r="W40" s="76">
        <f t="shared" si="5"/>
        <v>959</v>
      </c>
      <c r="X40" s="208">
        <f t="shared" si="6"/>
        <v>0.42377375165709236</v>
      </c>
      <c r="Y40" s="80">
        <f t="shared" si="7"/>
        <v>0.51984511132623423</v>
      </c>
      <c r="Z40" s="81">
        <v>3655</v>
      </c>
      <c r="AA40" s="71">
        <v>3155</v>
      </c>
      <c r="AB40" s="71">
        <v>80</v>
      </c>
      <c r="AC40" s="76">
        <f t="shared" si="8"/>
        <v>3235</v>
      </c>
      <c r="AD40" s="77">
        <f t="shared" si="9"/>
        <v>0.88508891928864564</v>
      </c>
      <c r="AE40" s="82">
        <f t="shared" si="10"/>
        <v>1.045033366025595</v>
      </c>
      <c r="AF40" s="71">
        <v>95</v>
      </c>
      <c r="AG40" s="77">
        <f t="shared" si="11"/>
        <v>2.5991792065663474E-2</v>
      </c>
      <c r="AH40" s="83">
        <f t="shared" si="12"/>
        <v>0.56848695491488543</v>
      </c>
      <c r="AI40" s="71">
        <v>145</v>
      </c>
      <c r="AJ40" s="71">
        <v>25</v>
      </c>
      <c r="AK40" s="76">
        <f t="shared" si="13"/>
        <v>170</v>
      </c>
      <c r="AL40" s="77">
        <f t="shared" si="14"/>
        <v>4.6511627906976744E-2</v>
      </c>
      <c r="AM40" s="83">
        <f t="shared" si="15"/>
        <v>0.58923960102586614</v>
      </c>
      <c r="AN40" s="71">
        <v>160</v>
      </c>
      <c r="AO40" s="70" t="s">
        <v>3</v>
      </c>
      <c r="AP40" s="197" t="s">
        <v>3</v>
      </c>
      <c r="AQ40" s="221" t="s">
        <v>76</v>
      </c>
    </row>
    <row r="41" spans="1:44" x14ac:dyDescent="0.2">
      <c r="B41" s="24">
        <v>9150105.0199999996</v>
      </c>
      <c r="H41" s="73">
        <v>105.02</v>
      </c>
      <c r="I41" s="74">
        <v>1246.6400000000001</v>
      </c>
      <c r="J41" s="75">
        <f t="shared" si="0"/>
        <v>124664.00000000001</v>
      </c>
      <c r="K41" s="71">
        <v>4199</v>
      </c>
      <c r="L41" s="71">
        <v>4185</v>
      </c>
      <c r="M41" s="71">
        <v>3978</v>
      </c>
      <c r="N41" s="76">
        <f t="shared" si="1"/>
        <v>221</v>
      </c>
      <c r="O41" s="77">
        <f t="shared" si="2"/>
        <v>5.5555555555555552E-2</v>
      </c>
      <c r="P41" s="78">
        <v>3.4</v>
      </c>
      <c r="Q41" s="79">
        <v>1783</v>
      </c>
      <c r="R41" s="107">
        <v>1552</v>
      </c>
      <c r="S41" s="106">
        <f t="shared" si="3"/>
        <v>231</v>
      </c>
      <c r="T41" s="205">
        <f t="shared" si="4"/>
        <v>0.14884020618556701</v>
      </c>
      <c r="U41" s="79">
        <v>1651</v>
      </c>
      <c r="V41" s="107">
        <v>1501</v>
      </c>
      <c r="W41" s="76">
        <f t="shared" si="5"/>
        <v>150</v>
      </c>
      <c r="X41" s="208">
        <f t="shared" si="6"/>
        <v>9.9933377748167893E-2</v>
      </c>
      <c r="Y41" s="80">
        <f t="shared" si="7"/>
        <v>1.324359879355708E-2</v>
      </c>
      <c r="Z41" s="81">
        <v>1890</v>
      </c>
      <c r="AA41" s="71">
        <v>1690</v>
      </c>
      <c r="AB41" s="71">
        <v>20</v>
      </c>
      <c r="AC41" s="76">
        <f t="shared" si="8"/>
        <v>1710</v>
      </c>
      <c r="AD41" s="77">
        <f t="shared" si="9"/>
        <v>0.90476190476190477</v>
      </c>
      <c r="AE41" s="82">
        <f t="shared" si="10"/>
        <v>1.068261457329027</v>
      </c>
      <c r="AF41" s="71">
        <v>20</v>
      </c>
      <c r="AG41" s="77">
        <f t="shared" si="11"/>
        <v>1.0582010582010581E-2</v>
      </c>
      <c r="AH41" s="83">
        <f t="shared" si="12"/>
        <v>0.23144748763173556</v>
      </c>
      <c r="AI41" s="71">
        <v>85</v>
      </c>
      <c r="AJ41" s="71">
        <v>15</v>
      </c>
      <c r="AK41" s="76">
        <f t="shared" si="13"/>
        <v>100</v>
      </c>
      <c r="AL41" s="77">
        <f t="shared" si="14"/>
        <v>5.2910052910052907E-2</v>
      </c>
      <c r="AM41" s="83">
        <f t="shared" si="15"/>
        <v>0.67029901704000638</v>
      </c>
      <c r="AN41" s="71">
        <v>55</v>
      </c>
      <c r="AO41" s="70" t="s">
        <v>3</v>
      </c>
      <c r="AP41" s="197" t="s">
        <v>3</v>
      </c>
    </row>
    <row r="42" spans="1:44" s="97" customFormat="1" x14ac:dyDescent="0.2">
      <c r="A42" s="202" t="s">
        <v>74</v>
      </c>
      <c r="B42" s="24">
        <v>9150105.0299999993</v>
      </c>
      <c r="C42" s="24"/>
      <c r="D42" s="142"/>
      <c r="E42" s="71"/>
      <c r="F42" s="71"/>
      <c r="G42" s="72"/>
      <c r="H42" s="73">
        <v>105.03</v>
      </c>
      <c r="I42" s="74">
        <v>60.21</v>
      </c>
      <c r="J42" s="75">
        <f t="shared" si="0"/>
        <v>6021</v>
      </c>
      <c r="K42" s="71">
        <v>4693</v>
      </c>
      <c r="L42" s="71">
        <v>4458</v>
      </c>
      <c r="M42" s="71">
        <v>3614</v>
      </c>
      <c r="N42" s="76">
        <f t="shared" si="1"/>
        <v>1079</v>
      </c>
      <c r="O42" s="77">
        <f t="shared" si="2"/>
        <v>0.29856115107913667</v>
      </c>
      <c r="P42" s="78">
        <v>77.900000000000006</v>
      </c>
      <c r="Q42" s="79">
        <v>2231</v>
      </c>
      <c r="R42" s="107">
        <v>1530</v>
      </c>
      <c r="S42" s="106">
        <f t="shared" si="3"/>
        <v>701</v>
      </c>
      <c r="T42" s="205">
        <f t="shared" si="4"/>
        <v>0.45816993464052286</v>
      </c>
      <c r="U42" s="79">
        <v>1872</v>
      </c>
      <c r="V42" s="107">
        <v>1383</v>
      </c>
      <c r="W42" s="76">
        <f t="shared" si="5"/>
        <v>489</v>
      </c>
      <c r="X42" s="208">
        <f t="shared" si="6"/>
        <v>0.35357917570498915</v>
      </c>
      <c r="Y42" s="80">
        <f t="shared" si="7"/>
        <v>0.31091180866965618</v>
      </c>
      <c r="Z42" s="81">
        <v>2185</v>
      </c>
      <c r="AA42" s="71">
        <v>1920</v>
      </c>
      <c r="AB42" s="71">
        <v>35</v>
      </c>
      <c r="AC42" s="76">
        <f t="shared" si="8"/>
        <v>1955</v>
      </c>
      <c r="AD42" s="77">
        <f t="shared" si="9"/>
        <v>0.89473684210526316</v>
      </c>
      <c r="AE42" s="82">
        <f t="shared" si="10"/>
        <v>1.0564247652810599</v>
      </c>
      <c r="AF42" s="71">
        <v>50</v>
      </c>
      <c r="AG42" s="77">
        <f t="shared" si="11"/>
        <v>2.2883295194508008E-2</v>
      </c>
      <c r="AH42" s="83">
        <f t="shared" si="12"/>
        <v>0.50049857165215128</v>
      </c>
      <c r="AI42" s="71">
        <v>120</v>
      </c>
      <c r="AJ42" s="71">
        <v>0</v>
      </c>
      <c r="AK42" s="76">
        <f t="shared" si="13"/>
        <v>120</v>
      </c>
      <c r="AL42" s="77">
        <f t="shared" si="14"/>
        <v>5.4919908466819219E-2</v>
      </c>
      <c r="AM42" s="83">
        <f t="shared" si="15"/>
        <v>0.69576117649736136</v>
      </c>
      <c r="AN42" s="71">
        <v>65</v>
      </c>
      <c r="AO42" s="70" t="s">
        <v>3</v>
      </c>
      <c r="AP42" s="197" t="s">
        <v>3</v>
      </c>
      <c r="AQ42" s="221" t="s">
        <v>76</v>
      </c>
      <c r="AR42" s="84"/>
    </row>
    <row r="43" spans="1:44" x14ac:dyDescent="0.2">
      <c r="J43" s="75"/>
      <c r="N43" s="76"/>
      <c r="O43" s="77"/>
      <c r="W43" s="76"/>
      <c r="X43" s="208"/>
      <c r="Y43" s="80"/>
      <c r="AC43" s="76"/>
      <c r="AD43" s="77"/>
      <c r="AE43" s="82"/>
      <c r="AG43" s="77"/>
      <c r="AH43" s="83"/>
      <c r="AK43" s="76"/>
      <c r="AL43" s="77"/>
      <c r="AM43" s="83"/>
      <c r="AP43" s="255"/>
    </row>
    <row r="44" spans="1:44" x14ac:dyDescent="0.2">
      <c r="J44" s="75"/>
      <c r="N44" s="76"/>
      <c r="O44" s="77"/>
      <c r="W44" s="76"/>
      <c r="X44" s="208"/>
      <c r="Y44" s="80"/>
      <c r="AC44" s="76"/>
      <c r="AD44" s="77"/>
      <c r="AE44" s="82"/>
      <c r="AG44" s="77"/>
      <c r="AH44" s="83"/>
      <c r="AK44" s="76"/>
      <c r="AL44" s="77"/>
      <c r="AM44" s="83"/>
      <c r="AP44" s="143"/>
    </row>
    <row r="45" spans="1:44" x14ac:dyDescent="0.2">
      <c r="J45" s="75"/>
      <c r="N45" s="76"/>
      <c r="O45" s="77"/>
      <c r="W45" s="76"/>
      <c r="X45" s="208"/>
      <c r="Y45" s="80"/>
      <c r="AC45" s="76"/>
      <c r="AD45" s="77"/>
      <c r="AE45" s="82"/>
      <c r="AG45" s="77"/>
      <c r="AH45" s="83"/>
      <c r="AK45" s="76"/>
      <c r="AL45" s="77"/>
      <c r="AM45" s="83"/>
      <c r="AP45" s="143"/>
    </row>
    <row r="46" spans="1:44" x14ac:dyDescent="0.2">
      <c r="J46" s="75"/>
      <c r="N46" s="76"/>
      <c r="O46" s="77"/>
      <c r="W46" s="76"/>
      <c r="X46" s="208"/>
      <c r="Y46" s="80"/>
      <c r="AC46" s="76"/>
      <c r="AD46" s="77"/>
      <c r="AE46" s="82"/>
      <c r="AG46" s="77"/>
      <c r="AH46" s="83"/>
      <c r="AK46" s="76"/>
      <c r="AL46" s="77"/>
      <c r="AM46" s="83"/>
      <c r="AP46" s="161"/>
    </row>
    <row r="47" spans="1:44" x14ac:dyDescent="0.2">
      <c r="J47" s="75"/>
      <c r="N47" s="76"/>
      <c r="O47" s="77"/>
      <c r="Q47" s="203"/>
      <c r="R47" s="203"/>
      <c r="S47" s="203"/>
      <c r="T47" s="207"/>
      <c r="X47" s="209"/>
      <c r="AE47" s="95"/>
      <c r="AH47" s="95"/>
      <c r="AM47" s="95"/>
      <c r="AP47" s="143"/>
    </row>
    <row r="48" spans="1:44" x14ac:dyDescent="0.2">
      <c r="Q48" s="203"/>
      <c r="R48" s="203"/>
      <c r="S48" s="203"/>
      <c r="T48" s="207"/>
      <c r="X48" s="209"/>
      <c r="AE48" s="95"/>
      <c r="AH48" s="95"/>
      <c r="AM48" s="95"/>
    </row>
    <row r="49" spans="17:39" x14ac:dyDescent="0.2">
      <c r="Q49" s="203"/>
      <c r="R49" s="203"/>
      <c r="S49" s="203"/>
      <c r="T49" s="207"/>
      <c r="X49" s="209"/>
      <c r="AE49" s="95"/>
      <c r="AH49" s="95"/>
      <c r="AM49" s="95"/>
    </row>
    <row r="50" spans="17:39" x14ac:dyDescent="0.2">
      <c r="Q50" s="203"/>
      <c r="R50" s="203"/>
      <c r="S50" s="203"/>
      <c r="T50" s="207"/>
      <c r="X50" s="209"/>
      <c r="AE50" s="95"/>
      <c r="AH50" s="95"/>
      <c r="AM50" s="95"/>
    </row>
    <row r="51" spans="17:39" x14ac:dyDescent="0.2">
      <c r="X51" s="209"/>
      <c r="AE51" s="95"/>
      <c r="AH51" s="95"/>
      <c r="AM51" s="95"/>
    </row>
    <row r="52" spans="17:39" x14ac:dyDescent="0.2">
      <c r="X52" s="209"/>
      <c r="AE52" s="95"/>
      <c r="AH52" s="95"/>
      <c r="AM52" s="95"/>
    </row>
    <row r="53" spans="17:39" x14ac:dyDescent="0.2">
      <c r="X53" s="209"/>
      <c r="AE53" s="95"/>
      <c r="AH53" s="95"/>
      <c r="AM53" s="95"/>
    </row>
    <row r="54" spans="17:39" x14ac:dyDescent="0.2">
      <c r="X54" s="209"/>
      <c r="AE54" s="95"/>
      <c r="AH54" s="95"/>
      <c r="AM54" s="95"/>
    </row>
    <row r="55" spans="17:39" x14ac:dyDescent="0.2">
      <c r="X55" s="209"/>
      <c r="AE55" s="95"/>
      <c r="AH55" s="95"/>
      <c r="AM55" s="95"/>
    </row>
    <row r="56" spans="17:39" x14ac:dyDescent="0.2">
      <c r="X56" s="209"/>
      <c r="AE56" s="95"/>
      <c r="AH56" s="95"/>
      <c r="AM56" s="95"/>
    </row>
    <row r="57" spans="17:39" x14ac:dyDescent="0.2">
      <c r="X57" s="209"/>
      <c r="AE57" s="95"/>
      <c r="AH57" s="95"/>
      <c r="AM57" s="95"/>
    </row>
    <row r="58" spans="17:39" x14ac:dyDescent="0.2">
      <c r="X58" s="209"/>
      <c r="AE58" s="95"/>
      <c r="AH58" s="95"/>
      <c r="AM58" s="95"/>
    </row>
    <row r="59" spans="17:39" x14ac:dyDescent="0.2">
      <c r="X59" s="209"/>
      <c r="AE59" s="95"/>
      <c r="AH59" s="95"/>
      <c r="AM59" s="95"/>
    </row>
    <row r="60" spans="17:39" x14ac:dyDescent="0.2">
      <c r="X60" s="209"/>
      <c r="AE60" s="95"/>
      <c r="AH60" s="95"/>
      <c r="AM60" s="95"/>
    </row>
    <row r="61" spans="17:39" x14ac:dyDescent="0.2">
      <c r="X61" s="209"/>
      <c r="AE61" s="95"/>
      <c r="AH61" s="95"/>
      <c r="AM61" s="95"/>
    </row>
    <row r="62" spans="17:39" x14ac:dyDescent="0.2">
      <c r="X62" s="209"/>
      <c r="AE62" s="95"/>
      <c r="AH62" s="95"/>
      <c r="AM62" s="95"/>
    </row>
    <row r="63" spans="17:39" x14ac:dyDescent="0.2">
      <c r="X63" s="209"/>
      <c r="AE63" s="95"/>
      <c r="AH63" s="95"/>
      <c r="AM63" s="95"/>
    </row>
    <row r="64" spans="17:39" x14ac:dyDescent="0.2">
      <c r="X64" s="209"/>
      <c r="AE64" s="95"/>
      <c r="AH64" s="95"/>
      <c r="AM64" s="95"/>
    </row>
    <row r="65" spans="24:39" x14ac:dyDescent="0.2">
      <c r="X65" s="209"/>
      <c r="AE65" s="95"/>
      <c r="AH65" s="95"/>
      <c r="AM65" s="95"/>
    </row>
    <row r="66" spans="24:39" x14ac:dyDescent="0.2">
      <c r="X66" s="209"/>
      <c r="AE66" s="95"/>
      <c r="AH66" s="95"/>
      <c r="AM66" s="95"/>
    </row>
    <row r="67" spans="24:39" x14ac:dyDescent="0.2">
      <c r="X67" s="209"/>
      <c r="AE67" s="95"/>
      <c r="AH67" s="95"/>
      <c r="AM67" s="95"/>
    </row>
    <row r="68" spans="24:39" x14ac:dyDescent="0.2">
      <c r="X68" s="209"/>
      <c r="AE68" s="95"/>
      <c r="AH68" s="95"/>
      <c r="AM68" s="95"/>
    </row>
    <row r="69" spans="24:39" x14ac:dyDescent="0.2">
      <c r="X69" s="209"/>
      <c r="AE69" s="95"/>
      <c r="AH69" s="95"/>
      <c r="AM69" s="95"/>
    </row>
    <row r="70" spans="24:39" x14ac:dyDescent="0.2">
      <c r="X70" s="209"/>
      <c r="AE70" s="95"/>
      <c r="AH70" s="95"/>
      <c r="AM70" s="95"/>
    </row>
    <row r="71" spans="24:39" x14ac:dyDescent="0.2">
      <c r="X71" s="209"/>
      <c r="AE71" s="95"/>
      <c r="AH71" s="95"/>
      <c r="AM71" s="95"/>
    </row>
    <row r="72" spans="24:39" x14ac:dyDescent="0.2">
      <c r="X72" s="209"/>
      <c r="AE72" s="95"/>
      <c r="AH72" s="95"/>
      <c r="AM72" s="95"/>
    </row>
    <row r="73" spans="24:39" x14ac:dyDescent="0.2">
      <c r="X73" s="209"/>
      <c r="AE73" s="95"/>
      <c r="AH73" s="95"/>
      <c r="AM73" s="95"/>
    </row>
    <row r="74" spans="24:39" x14ac:dyDescent="0.2">
      <c r="X74" s="209"/>
      <c r="AE74" s="95"/>
      <c r="AH74" s="95"/>
      <c r="AM74" s="95"/>
    </row>
    <row r="75" spans="24:39" x14ac:dyDescent="0.2">
      <c r="X75" s="209"/>
      <c r="AE75" s="95"/>
      <c r="AH75" s="95"/>
      <c r="AM75" s="95"/>
    </row>
    <row r="76" spans="24:39" x14ac:dyDescent="0.2">
      <c r="X76" s="209"/>
      <c r="AE76" s="95"/>
      <c r="AH76" s="95"/>
      <c r="AM76" s="95"/>
    </row>
    <row r="77" spans="24:39" x14ac:dyDescent="0.2">
      <c r="X77" s="209"/>
      <c r="AE77" s="95"/>
      <c r="AH77" s="95"/>
      <c r="AM77" s="95"/>
    </row>
    <row r="78" spans="24:39" x14ac:dyDescent="0.2">
      <c r="X78" s="209"/>
      <c r="AE78" s="95"/>
      <c r="AH78" s="95"/>
      <c r="AM78" s="95"/>
    </row>
    <row r="79" spans="24:39" x14ac:dyDescent="0.2">
      <c r="X79" s="209"/>
      <c r="AE79" s="95"/>
      <c r="AH79" s="95"/>
      <c r="AM79" s="95"/>
    </row>
    <row r="80" spans="24:39" x14ac:dyDescent="0.2">
      <c r="X80" s="209"/>
      <c r="AE80" s="95"/>
      <c r="AH80" s="95"/>
      <c r="AM80" s="95"/>
    </row>
    <row r="81" spans="24:39" x14ac:dyDescent="0.2">
      <c r="X81" s="209"/>
      <c r="AE81" s="95"/>
      <c r="AH81" s="95"/>
      <c r="AM81" s="95"/>
    </row>
    <row r="82" spans="24:39" x14ac:dyDescent="0.2">
      <c r="X82" s="209"/>
      <c r="AE82" s="95"/>
      <c r="AH82" s="95"/>
      <c r="AM82" s="95"/>
    </row>
    <row r="83" spans="24:39" x14ac:dyDescent="0.2">
      <c r="X83" s="209"/>
      <c r="AE83" s="95"/>
      <c r="AH83" s="95"/>
      <c r="AM83" s="95"/>
    </row>
    <row r="84" spans="24:39" x14ac:dyDescent="0.2">
      <c r="X84" s="209"/>
      <c r="AE84" s="95"/>
      <c r="AH84" s="95"/>
      <c r="AM84" s="95"/>
    </row>
  </sheetData>
  <sortState ref="A2:AR263">
    <sortCondition ref="B2:B263"/>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
  <sheetViews>
    <sheetView workbookViewId="0">
      <selection activeCell="B19" sqref="B19"/>
    </sheetView>
  </sheetViews>
  <sheetFormatPr defaultRowHeight="15" x14ac:dyDescent="0.25"/>
  <cols>
    <col min="1" max="1" width="37.140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4" ht="15.75" x14ac:dyDescent="0.25">
      <c r="A1" s="108"/>
      <c r="B1" s="109" t="s">
        <v>3</v>
      </c>
      <c r="C1" s="256" t="s">
        <v>0</v>
      </c>
      <c r="D1" s="257"/>
      <c r="E1" s="258" t="s">
        <v>42</v>
      </c>
      <c r="F1" s="259"/>
      <c r="G1" s="3"/>
    </row>
    <row r="2" spans="1:14" ht="30.75" thickBot="1" x14ac:dyDescent="0.3">
      <c r="A2" s="110"/>
      <c r="B2" s="111" t="s">
        <v>2</v>
      </c>
      <c r="C2" s="112" t="s">
        <v>16</v>
      </c>
      <c r="D2" s="113" t="s">
        <v>1</v>
      </c>
      <c r="E2" s="114" t="s">
        <v>16</v>
      </c>
      <c r="F2" s="115" t="s">
        <v>1</v>
      </c>
      <c r="G2" s="116"/>
    </row>
    <row r="3" spans="1:14" x14ac:dyDescent="0.25">
      <c r="A3" s="117" t="s">
        <v>43</v>
      </c>
      <c r="B3" s="118"/>
      <c r="C3" s="119">
        <v>7.8899999999999998E-2</v>
      </c>
      <c r="D3" s="120">
        <v>6.8900000000000003E-2</v>
      </c>
      <c r="E3" s="121">
        <v>4.5699999999999998E-2</v>
      </c>
      <c r="F3" s="122">
        <v>0.16250000000000001</v>
      </c>
      <c r="G3" s="4"/>
    </row>
    <row r="4" spans="1:14" ht="17.25" x14ac:dyDescent="0.25">
      <c r="A4" s="123" t="s">
        <v>44</v>
      </c>
      <c r="B4" s="124" t="s">
        <v>45</v>
      </c>
      <c r="C4" s="125"/>
      <c r="D4" s="126"/>
      <c r="E4" s="127"/>
      <c r="F4" s="128"/>
      <c r="G4" s="5"/>
    </row>
    <row r="5" spans="1:14" ht="15.75" x14ac:dyDescent="0.25">
      <c r="A5" s="123" t="s">
        <v>46</v>
      </c>
      <c r="B5" s="129"/>
      <c r="C5" s="130">
        <f>C3*1.5</f>
        <v>0.11835</v>
      </c>
      <c r="D5" s="131">
        <f>D3*1.5</f>
        <v>0.10335</v>
      </c>
      <c r="E5" s="22"/>
      <c r="F5" s="132"/>
      <c r="G5" s="21"/>
    </row>
    <row r="6" spans="1:14" ht="16.5" thickBot="1" x14ac:dyDescent="0.3">
      <c r="A6" s="133" t="s">
        <v>47</v>
      </c>
      <c r="B6" s="134"/>
      <c r="C6" s="135"/>
      <c r="D6" s="136"/>
      <c r="E6" s="137">
        <f>E3*1.5</f>
        <v>6.855E-2</v>
      </c>
      <c r="F6" s="138">
        <f>F3*0.5</f>
        <v>8.1250000000000003E-2</v>
      </c>
      <c r="G6" s="4"/>
    </row>
    <row r="7" spans="1:14" x14ac:dyDescent="0.25">
      <c r="B7" s="3"/>
      <c r="C7" s="4"/>
      <c r="D7" s="4"/>
      <c r="E7" s="4"/>
      <c r="F7" s="4"/>
      <c r="G7" s="3"/>
    </row>
    <row r="8" spans="1:14" x14ac:dyDescent="0.25">
      <c r="A8" s="1" t="s">
        <v>15</v>
      </c>
      <c r="G8" s="3"/>
    </row>
    <row r="9" spans="1:14" x14ac:dyDescent="0.25">
      <c r="A9" s="2"/>
      <c r="B9" s="2"/>
      <c r="C9" s="2"/>
      <c r="D9" s="2"/>
      <c r="E9" s="2"/>
      <c r="F9" s="2"/>
      <c r="G9" s="3"/>
      <c r="H9" s="2"/>
      <c r="I9" s="2"/>
      <c r="J9" s="2"/>
      <c r="K9" s="2"/>
      <c r="L9" s="2"/>
      <c r="M9" s="2"/>
      <c r="N9" s="2"/>
    </row>
    <row r="10" spans="1:14" x14ac:dyDescent="0.25">
      <c r="A10" s="273" t="s">
        <v>216</v>
      </c>
      <c r="B10" s="2"/>
      <c r="C10" s="2"/>
      <c r="D10" s="2"/>
      <c r="E10" s="2"/>
      <c r="F10" s="2"/>
      <c r="G10" s="3"/>
      <c r="H10" s="2"/>
      <c r="I10" s="2"/>
      <c r="J10" s="2"/>
      <c r="K10" s="2"/>
      <c r="L10" s="2"/>
      <c r="M10" s="2"/>
      <c r="N10" s="2"/>
    </row>
    <row r="11" spans="1:14" x14ac:dyDescent="0.25">
      <c r="A11" s="283" t="s">
        <v>217</v>
      </c>
      <c r="B11" s="2"/>
      <c r="C11" s="2"/>
      <c r="D11" s="2"/>
      <c r="E11" s="2"/>
      <c r="F11" s="2"/>
      <c r="G11" s="3"/>
      <c r="H11" s="2"/>
      <c r="I11" s="2"/>
      <c r="J11" s="2"/>
      <c r="K11" s="2"/>
      <c r="L11" s="2"/>
      <c r="M11" s="2"/>
      <c r="N11" s="2"/>
    </row>
    <row r="12" spans="1:14" x14ac:dyDescent="0.25">
      <c r="A12" s="283" t="s">
        <v>218</v>
      </c>
      <c r="B12" s="2"/>
      <c r="C12" s="2"/>
      <c r="D12" s="2"/>
      <c r="E12" s="2"/>
      <c r="F12" s="2"/>
      <c r="G12" s="3"/>
      <c r="H12" s="2"/>
      <c r="I12" s="2"/>
      <c r="J12" s="2"/>
      <c r="K12" s="2"/>
      <c r="L12" s="2"/>
      <c r="M12" s="2"/>
      <c r="N12" s="2"/>
    </row>
    <row r="13" spans="1:14" x14ac:dyDescent="0.25">
      <c r="A13" s="284" t="s">
        <v>219</v>
      </c>
    </row>
    <row r="14" spans="1:14" x14ac:dyDescent="0.25">
      <c r="A14" s="283" t="s">
        <v>220</v>
      </c>
    </row>
  </sheetData>
  <mergeCells count="2">
    <mergeCell ref="C1:D1"/>
    <mergeCell ref="E1:F1"/>
  </mergeCells>
  <hyperlinks>
    <hyperlink ref="A13" r:id="rId1" display="“T9” updates this method to calculate floors using total raw count sums to arrive at CMA thresholds. This method matches that used by Statistics Canada. " xr:uid="{8CF5DFF4-E482-40F9-918E-0500676EE683}"/>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Normal="100" workbookViewId="0">
      <selection activeCell="J15" sqref="J15"/>
    </sheetView>
  </sheetViews>
  <sheetFormatPr defaultRowHeight="15" x14ac:dyDescent="0.25"/>
  <cols>
    <col min="1" max="1" width="12.7109375" customWidth="1"/>
    <col min="2" max="8" width="10.7109375" customWidth="1"/>
    <col min="9" max="10" width="9.140625" style="99"/>
  </cols>
  <sheetData>
    <row r="1" spans="1:17" ht="56.25" customHeight="1" thickBot="1" x14ac:dyDescent="0.3">
      <c r="B1" s="262" t="s">
        <v>98</v>
      </c>
      <c r="C1" s="272"/>
      <c r="D1" s="260" t="s">
        <v>97</v>
      </c>
      <c r="E1" s="261"/>
      <c r="F1" s="197"/>
      <c r="G1" s="197"/>
      <c r="H1" s="197"/>
      <c r="I1"/>
      <c r="J1" s="263" t="s">
        <v>221</v>
      </c>
      <c r="K1" s="264"/>
      <c r="L1" s="264"/>
      <c r="M1" s="264"/>
      <c r="N1" s="264"/>
      <c r="O1" s="264"/>
      <c r="P1" s="264"/>
      <c r="Q1" s="265"/>
    </row>
    <row r="2" spans="1:17" ht="39" thickBot="1" x14ac:dyDescent="0.3">
      <c r="A2" s="237" t="s">
        <v>41</v>
      </c>
      <c r="B2" s="162" t="s">
        <v>34</v>
      </c>
      <c r="C2" s="163" t="s">
        <v>35</v>
      </c>
      <c r="D2" s="162" t="s">
        <v>36</v>
      </c>
      <c r="E2" s="163" t="s">
        <v>37</v>
      </c>
      <c r="F2" s="162" t="s">
        <v>38</v>
      </c>
      <c r="G2" s="163" t="s">
        <v>39</v>
      </c>
      <c r="H2" s="164" t="s">
        <v>40</v>
      </c>
      <c r="I2"/>
      <c r="J2" s="266"/>
      <c r="K2" s="267"/>
      <c r="L2" s="267"/>
      <c r="M2" s="267"/>
      <c r="N2" s="267"/>
      <c r="O2" s="267"/>
      <c r="P2" s="267"/>
      <c r="Q2" s="268"/>
    </row>
    <row r="3" spans="1:17" x14ac:dyDescent="0.25">
      <c r="A3" s="191" t="s">
        <v>5</v>
      </c>
      <c r="B3" s="165">
        <v>17640</v>
      </c>
      <c r="C3" s="166">
        <f>B3/$B$8</f>
        <v>0.10880023684405299</v>
      </c>
      <c r="D3" s="165">
        <v>19217</v>
      </c>
      <c r="E3" s="167" t="e">
        <f>D3/#REF!</f>
        <v>#REF!</v>
      </c>
      <c r="F3" s="168">
        <f>D3-B3</f>
        <v>1577</v>
      </c>
      <c r="G3" s="167">
        <f>(D3-B3)/B3</f>
        <v>8.9399092970521538E-2</v>
      </c>
      <c r="H3" s="169">
        <f>F3/F8</f>
        <v>4.8152671755725192E-2</v>
      </c>
      <c r="I3"/>
      <c r="J3" s="269"/>
      <c r="K3" s="270"/>
      <c r="L3" s="270"/>
      <c r="M3" s="270"/>
      <c r="N3" s="270"/>
      <c r="O3" s="270"/>
      <c r="P3" s="270"/>
      <c r="Q3" s="271"/>
    </row>
    <row r="4" spans="1:17" x14ac:dyDescent="0.25">
      <c r="A4" s="192" t="s">
        <v>6</v>
      </c>
      <c r="B4" s="170">
        <v>13142</v>
      </c>
      <c r="C4" s="171">
        <f>B4/$B$8</f>
        <v>8.1057410011595485E-2</v>
      </c>
      <c r="D4" s="170">
        <v>15237</v>
      </c>
      <c r="E4" s="172" t="e">
        <f>D4/#REF!</f>
        <v>#REF!</v>
      </c>
      <c r="F4" s="173">
        <f t="shared" ref="F4:F5" si="0">D4-B4</f>
        <v>2095</v>
      </c>
      <c r="G4" s="196">
        <f>(D4-B4)/B4</f>
        <v>0.1594125703850251</v>
      </c>
      <c r="H4" s="174">
        <f>F4/F8</f>
        <v>6.3969465648854959E-2</v>
      </c>
      <c r="I4"/>
      <c r="J4"/>
    </row>
    <row r="5" spans="1:17" x14ac:dyDescent="0.25">
      <c r="A5" s="193" t="s">
        <v>7</v>
      </c>
      <c r="B5" s="175">
        <v>109051</v>
      </c>
      <c r="C5" s="176">
        <f>B5/$B$8</f>
        <v>0.67260627143315321</v>
      </c>
      <c r="D5" s="175">
        <v>132367</v>
      </c>
      <c r="E5" s="177" t="e">
        <f>D5/#REF!</f>
        <v>#REF!</v>
      </c>
      <c r="F5" s="178">
        <f t="shared" si="0"/>
        <v>23316</v>
      </c>
      <c r="G5" s="177">
        <f t="shared" ref="G5:G8" si="1">(D5-B5)/B5</f>
        <v>0.21380821817314835</v>
      </c>
      <c r="H5" s="179">
        <f>F5/F8</f>
        <v>0.71193893129770991</v>
      </c>
      <c r="I5"/>
      <c r="J5"/>
    </row>
    <row r="6" spans="1:17" x14ac:dyDescent="0.25">
      <c r="A6" s="194" t="s">
        <v>3</v>
      </c>
      <c r="B6" s="180">
        <v>22299</v>
      </c>
      <c r="C6" s="181">
        <f>B6/$B$8</f>
        <v>0.13753608171119827</v>
      </c>
      <c r="D6" s="180">
        <v>28061</v>
      </c>
      <c r="E6" s="182" t="e">
        <f>D6/#REF!</f>
        <v>#REF!</v>
      </c>
      <c r="F6" s="183">
        <f>D6-B6</f>
        <v>5762</v>
      </c>
      <c r="G6" s="182">
        <f t="shared" si="1"/>
        <v>0.25839723754428451</v>
      </c>
      <c r="H6" s="184">
        <f>F6/F8</f>
        <v>0.17593893129770993</v>
      </c>
      <c r="I6"/>
      <c r="J6"/>
    </row>
    <row r="7" spans="1:17" ht="15.75" thickBot="1" x14ac:dyDescent="0.3">
      <c r="A7" s="231" t="s">
        <v>99</v>
      </c>
      <c r="B7" s="232"/>
      <c r="C7" s="233"/>
      <c r="D7" s="232"/>
      <c r="E7" s="234"/>
      <c r="F7" s="235"/>
      <c r="G7" s="234"/>
      <c r="H7" s="236"/>
      <c r="J7"/>
    </row>
    <row r="8" spans="1:17" ht="15.75" thickBot="1" x14ac:dyDescent="0.3">
      <c r="A8" s="195" t="s">
        <v>8</v>
      </c>
      <c r="B8" s="223">
        <f>SUM(B3:B6)</f>
        <v>162132</v>
      </c>
      <c r="C8" s="186"/>
      <c r="D8" s="185">
        <f>SUM(D3:D6)</f>
        <v>194882</v>
      </c>
      <c r="E8" s="187"/>
      <c r="F8" s="188">
        <f>SUM(F3:F6)</f>
        <v>32750</v>
      </c>
      <c r="G8" s="189">
        <f t="shared" si="1"/>
        <v>0.20199590457158365</v>
      </c>
      <c r="H8" s="190"/>
      <c r="I8"/>
      <c r="J8"/>
    </row>
    <row r="9" spans="1:17" ht="15.75" thickBot="1" x14ac:dyDescent="0.3">
      <c r="A9" s="224"/>
      <c r="B9" s="225"/>
      <c r="C9" s="226"/>
      <c r="D9" s="225"/>
      <c r="E9" s="227"/>
      <c r="F9" s="228"/>
      <c r="G9" s="229"/>
      <c r="H9" s="230"/>
      <c r="I9"/>
      <c r="J9"/>
    </row>
    <row r="10" spans="1:17" ht="51.75" thickBot="1" x14ac:dyDescent="0.3">
      <c r="A10" s="237" t="s">
        <v>41</v>
      </c>
      <c r="B10" s="162" t="s">
        <v>83</v>
      </c>
      <c r="C10" s="163" t="s">
        <v>84</v>
      </c>
      <c r="D10" s="162" t="s">
        <v>85</v>
      </c>
      <c r="E10" s="163" t="s">
        <v>86</v>
      </c>
      <c r="F10" s="162" t="s">
        <v>87</v>
      </c>
      <c r="G10" s="163" t="s">
        <v>88</v>
      </c>
      <c r="H10" s="164" t="s">
        <v>89</v>
      </c>
      <c r="I10"/>
      <c r="J10"/>
    </row>
    <row r="11" spans="1:17" x14ac:dyDescent="0.25">
      <c r="A11" s="191" t="s">
        <v>5</v>
      </c>
      <c r="B11" s="165">
        <v>9625</v>
      </c>
      <c r="C11" s="166">
        <f>B11/$B$16</f>
        <v>0.13399693721286371</v>
      </c>
      <c r="D11" s="165">
        <v>10269</v>
      </c>
      <c r="E11" s="167">
        <f>D11/$D$16</f>
        <v>0.11619933464593658</v>
      </c>
      <c r="F11" s="168">
        <f>D11-B11</f>
        <v>644</v>
      </c>
      <c r="G11" s="167">
        <f>(D11-B11)/B11</f>
        <v>6.6909090909090904E-2</v>
      </c>
      <c r="H11" s="169">
        <f>F11/F16</f>
        <v>3.8926499032882013E-2</v>
      </c>
      <c r="I11"/>
      <c r="J11"/>
    </row>
    <row r="12" spans="1:17" x14ac:dyDescent="0.25">
      <c r="A12" s="192" t="s">
        <v>6</v>
      </c>
      <c r="B12" s="170">
        <v>7513</v>
      </c>
      <c r="C12" s="171">
        <f>B12/$B$16</f>
        <v>0.10459418070444104</v>
      </c>
      <c r="D12" s="170">
        <v>8793</v>
      </c>
      <c r="E12" s="172">
        <f>D12/$D$16</f>
        <v>9.9497589788851926E-2</v>
      </c>
      <c r="F12" s="173">
        <f t="shared" ref="F12:F13" si="2">D12-B12</f>
        <v>1280</v>
      </c>
      <c r="G12" s="172">
        <f t="shared" ref="G12:G16" si="3">(D12-B12)/B12</f>
        <v>0.17037135631571942</v>
      </c>
      <c r="H12" s="174">
        <f>F12/F16</f>
        <v>7.7369439071566737E-2</v>
      </c>
      <c r="I12"/>
      <c r="J12"/>
    </row>
    <row r="13" spans="1:17" x14ac:dyDescent="0.25">
      <c r="A13" s="193" t="s">
        <v>7</v>
      </c>
      <c r="B13" s="175">
        <v>45139</v>
      </c>
      <c r="C13" s="176">
        <f>B13/$B$16</f>
        <v>0.62841431156898231</v>
      </c>
      <c r="D13" s="175">
        <v>56620</v>
      </c>
      <c r="E13" s="177">
        <f>D13/$D$16</f>
        <v>0.64068617466675715</v>
      </c>
      <c r="F13" s="178">
        <f t="shared" si="2"/>
        <v>11481</v>
      </c>
      <c r="G13" s="177">
        <f t="shared" si="3"/>
        <v>0.25434768160570681</v>
      </c>
      <c r="H13" s="179">
        <f>F13/F16</f>
        <v>0.69396760154738879</v>
      </c>
      <c r="I13"/>
      <c r="J13"/>
    </row>
    <row r="14" spans="1:17" x14ac:dyDescent="0.25">
      <c r="A14" s="194" t="s">
        <v>3</v>
      </c>
      <c r="B14" s="180">
        <v>9553</v>
      </c>
      <c r="C14" s="181">
        <f>B14/$B$16</f>
        <v>0.13299457051371294</v>
      </c>
      <c r="D14" s="180">
        <v>12692</v>
      </c>
      <c r="E14" s="182">
        <f>D14/$D$16</f>
        <v>0.1436169008984543</v>
      </c>
      <c r="F14" s="183">
        <f>D14-B14</f>
        <v>3139</v>
      </c>
      <c r="G14" s="182">
        <f t="shared" si="3"/>
        <v>0.32858787815345963</v>
      </c>
      <c r="H14" s="184">
        <f>F14/F16</f>
        <v>0.18973646034816247</v>
      </c>
      <c r="I14"/>
      <c r="J14"/>
    </row>
    <row r="15" spans="1:17" ht="15.75" thickBot="1" x14ac:dyDescent="0.3">
      <c r="A15" s="231" t="s">
        <v>99</v>
      </c>
      <c r="B15" s="232"/>
      <c r="C15" s="233"/>
      <c r="D15" s="232"/>
      <c r="E15" s="234"/>
      <c r="F15" s="235"/>
      <c r="G15" s="234"/>
      <c r="H15" s="236"/>
      <c r="J15"/>
    </row>
    <row r="16" spans="1:17" ht="15.75" thickBot="1" x14ac:dyDescent="0.3">
      <c r="A16" s="195" t="s">
        <v>8</v>
      </c>
      <c r="B16" s="223">
        <f>SUM(B11:B14)</f>
        <v>71830</v>
      </c>
      <c r="C16" s="186"/>
      <c r="D16" s="185">
        <f>SUM(D11:D14)</f>
        <v>88374</v>
      </c>
      <c r="E16" s="187"/>
      <c r="F16" s="188">
        <f>SUM(F11:F14)</f>
        <v>16544</v>
      </c>
      <c r="G16" s="189">
        <f t="shared" si="3"/>
        <v>0.23032159264931087</v>
      </c>
      <c r="H16" s="190"/>
      <c r="I16"/>
      <c r="J16"/>
    </row>
    <row r="17" spans="1:10" ht="15.75" thickBot="1" x14ac:dyDescent="0.3">
      <c r="A17" s="224"/>
      <c r="B17" s="225"/>
      <c r="C17" s="226"/>
      <c r="D17" s="225"/>
      <c r="E17" s="227"/>
      <c r="F17" s="228"/>
      <c r="G17" s="229"/>
      <c r="H17" s="230"/>
      <c r="I17"/>
      <c r="J17"/>
    </row>
    <row r="18" spans="1:10" ht="64.5" thickBot="1" x14ac:dyDescent="0.3">
      <c r="A18" s="237" t="s">
        <v>41</v>
      </c>
      <c r="B18" s="162" t="s">
        <v>90</v>
      </c>
      <c r="C18" s="163" t="s">
        <v>91</v>
      </c>
      <c r="D18" s="162" t="s">
        <v>92</v>
      </c>
      <c r="E18" s="163" t="s">
        <v>93</v>
      </c>
      <c r="F18" s="162" t="s">
        <v>94</v>
      </c>
      <c r="G18" s="163" t="s">
        <v>95</v>
      </c>
      <c r="H18" s="164" t="s">
        <v>96</v>
      </c>
      <c r="I18"/>
      <c r="J18"/>
    </row>
    <row r="19" spans="1:10" x14ac:dyDescent="0.25">
      <c r="A19" s="191" t="s">
        <v>5</v>
      </c>
      <c r="B19" s="165">
        <v>9072</v>
      </c>
      <c r="C19" s="166">
        <f>B19/$B$24</f>
        <v>0.13558106169296988</v>
      </c>
      <c r="D19" s="165">
        <v>9808</v>
      </c>
      <c r="E19" s="167">
        <f>D19/$D$24</f>
        <v>0.12051656979958959</v>
      </c>
      <c r="F19" s="168">
        <f>D19-B19</f>
        <v>736</v>
      </c>
      <c r="G19" s="167">
        <f>(D19-B19)/B19</f>
        <v>8.1128747795414458E-2</v>
      </c>
      <c r="H19" s="169">
        <f>F19/F24</f>
        <v>5.0860341372399975E-2</v>
      </c>
      <c r="I19"/>
      <c r="J19"/>
    </row>
    <row r="20" spans="1:10" x14ac:dyDescent="0.25">
      <c r="A20" s="192" t="s">
        <v>6</v>
      </c>
      <c r="B20" s="170">
        <v>6843</v>
      </c>
      <c r="C20" s="171">
        <f>B20/$B$24</f>
        <v>0.10226865136298421</v>
      </c>
      <c r="D20" s="170">
        <v>7949</v>
      </c>
      <c r="E20" s="172">
        <f>D20/$D$24</f>
        <v>9.7673961392428399E-2</v>
      </c>
      <c r="F20" s="173">
        <f t="shared" ref="F20:F21" si="4">D20-B20</f>
        <v>1106</v>
      </c>
      <c r="G20" s="172">
        <f t="shared" ref="G20:G24" si="5">(D20-B20)/B20</f>
        <v>0.16162501826684203</v>
      </c>
      <c r="H20" s="174">
        <f>F20/F24</f>
        <v>7.6428719507981482E-2</v>
      </c>
      <c r="I20"/>
      <c r="J20"/>
    </row>
    <row r="21" spans="1:10" x14ac:dyDescent="0.25">
      <c r="A21" s="193" t="s">
        <v>7</v>
      </c>
      <c r="B21" s="175">
        <v>42449</v>
      </c>
      <c r="C21" s="176">
        <f>B21/$B$24</f>
        <v>0.63440040650406504</v>
      </c>
      <c r="D21" s="175">
        <v>52742</v>
      </c>
      <c r="E21" s="177">
        <f>D21/$D$24</f>
        <v>0.6480714645564799</v>
      </c>
      <c r="F21" s="178">
        <f t="shared" si="4"/>
        <v>10293</v>
      </c>
      <c r="G21" s="177">
        <f t="shared" si="5"/>
        <v>0.2424792103465335</v>
      </c>
      <c r="H21" s="179">
        <f>F21/F24</f>
        <v>0.71128463824200128</v>
      </c>
      <c r="I21"/>
      <c r="J21"/>
    </row>
    <row r="22" spans="1:10" x14ac:dyDescent="0.25">
      <c r="A22" s="194" t="s">
        <v>3</v>
      </c>
      <c r="B22" s="180">
        <v>8548</v>
      </c>
      <c r="C22" s="181">
        <f>B22/$B$24</f>
        <v>0.12774988043998087</v>
      </c>
      <c r="D22" s="180">
        <v>10884</v>
      </c>
      <c r="E22" s="182">
        <f>D22/$D$24</f>
        <v>0.13373800425150215</v>
      </c>
      <c r="F22" s="183">
        <f>D22-B22</f>
        <v>2336</v>
      </c>
      <c r="G22" s="182">
        <f t="shared" si="5"/>
        <v>0.27328029948525973</v>
      </c>
      <c r="H22" s="184">
        <f>F22/F24</f>
        <v>0.16142630087761731</v>
      </c>
      <c r="I22"/>
      <c r="J22"/>
    </row>
    <row r="23" spans="1:10" ht="15.75" thickBot="1" x14ac:dyDescent="0.3">
      <c r="A23" s="231" t="s">
        <v>99</v>
      </c>
      <c r="B23" s="232"/>
      <c r="C23" s="233"/>
      <c r="D23" s="232"/>
      <c r="E23" s="234"/>
      <c r="F23" s="235"/>
      <c r="G23" s="234"/>
      <c r="H23" s="236"/>
      <c r="J23"/>
    </row>
    <row r="24" spans="1:10" ht="15.75" thickBot="1" x14ac:dyDescent="0.3">
      <c r="A24" s="195" t="s">
        <v>8</v>
      </c>
      <c r="B24" s="223">
        <f>SUM(B19:B22)</f>
        <v>66912</v>
      </c>
      <c r="C24" s="186"/>
      <c r="D24" s="185">
        <f>SUM(D19:D22)</f>
        <v>81383</v>
      </c>
      <c r="E24" s="187"/>
      <c r="F24" s="188">
        <f>SUM(F19:F22)</f>
        <v>14471</v>
      </c>
      <c r="G24" s="189">
        <f t="shared" si="5"/>
        <v>0.21626912960306074</v>
      </c>
      <c r="H24" s="190"/>
      <c r="I24"/>
      <c r="J24"/>
    </row>
    <row r="25" spans="1:10" x14ac:dyDescent="0.25">
      <c r="B25" s="6"/>
      <c r="C25" s="6"/>
      <c r="D25" s="6"/>
      <c r="E25" s="6"/>
      <c r="F25" s="6"/>
      <c r="G25" s="6"/>
      <c r="H25" s="6"/>
    </row>
  </sheetData>
  <mergeCells count="3">
    <mergeCell ref="J1:Q3"/>
    <mergeCell ref="D1:E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SURP</dc:creator>
  <cp:lastModifiedBy>User</cp:lastModifiedBy>
  <dcterms:created xsi:type="dcterms:W3CDTF">2018-05-09T18:33:31Z</dcterms:created>
  <dcterms:modified xsi:type="dcterms:W3CDTF">2018-08-03T01:42:50Z</dcterms:modified>
</cp:coreProperties>
</file>