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DE19461F-9417-44AE-8DF3-D99BBE2374CB}" xr6:coauthVersionLast="34" xr6:coauthVersionMax="34" xr10:uidLastSave="{00000000-0000-0000-0000-000000000000}"/>
  <bookViews>
    <workbookView xWindow="0" yWindow="465" windowWidth="28800" windowHeight="15105" activeTab="5" xr2:uid="{00000000-000D-0000-FFFF-FFFF00000000}"/>
  </bookViews>
  <sheets>
    <sheet name="INFO" sheetId="8" r:id="rId1"/>
    <sheet name="2006 Original" sheetId="6" r:id="rId2"/>
    <sheet name="2016 Original" sheetId="7" r:id="rId3"/>
    <sheet name="2016 CTDataMaker" sheetId="1" r:id="rId4"/>
    <sheet name="Thresholds" sheetId="2" r:id="rId5"/>
    <sheet name="Summary" sheetId="5" r:id="rId6"/>
  </sheets>
  <definedNames>
    <definedName name="_xlnm.Database">'2016 CTDataMaker'!$B$1:$AI$42</definedName>
    <definedName name="_xlnm.Print_Area" localSheetId="3">'2016 CTDataMaker'!$A$1:$T$42</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F7" i="5" l="1"/>
  <c r="D24" i="5"/>
  <c r="B24" i="5"/>
  <c r="D16" i="5"/>
  <c r="B16" i="5"/>
  <c r="D8" i="5"/>
  <c r="E7" i="5" s="1"/>
  <c r="B8" i="5"/>
  <c r="C7" i="5" s="1"/>
  <c r="G24" i="5" l="1"/>
  <c r="G16" i="5"/>
  <c r="G7" i="5"/>
  <c r="G20" i="5" l="1"/>
  <c r="G13" i="5"/>
  <c r="G12" i="5"/>
  <c r="G11" i="5"/>
  <c r="G4" i="5"/>
  <c r="F3" i="5"/>
  <c r="G22" i="5" l="1"/>
  <c r="G21" i="5"/>
  <c r="E22" i="5"/>
  <c r="F22" i="5"/>
  <c r="F21" i="5"/>
  <c r="F20" i="5"/>
  <c r="C22" i="5"/>
  <c r="F19" i="5"/>
  <c r="G19" i="5"/>
  <c r="G14" i="5"/>
  <c r="F13" i="5"/>
  <c r="F12" i="5"/>
  <c r="E13" i="5"/>
  <c r="F11" i="5"/>
  <c r="F14" i="5"/>
  <c r="C11" i="5"/>
  <c r="G6" i="5"/>
  <c r="F5" i="5"/>
  <c r="F4" i="5"/>
  <c r="E3" i="5"/>
  <c r="F6" i="5"/>
  <c r="G5" i="5"/>
  <c r="G3" i="5"/>
  <c r="C6" i="5"/>
  <c r="F16" i="5" l="1"/>
  <c r="H12" i="5" s="1"/>
  <c r="F8" i="5"/>
  <c r="H7" i="5" s="1"/>
  <c r="F24" i="5"/>
  <c r="H20" i="5" s="1"/>
  <c r="E21" i="5"/>
  <c r="E19" i="5"/>
  <c r="C14" i="5"/>
  <c r="C12" i="5"/>
  <c r="C13" i="5"/>
  <c r="E20" i="5"/>
  <c r="C20" i="5"/>
  <c r="C21" i="5"/>
  <c r="C19" i="5"/>
  <c r="E14" i="5"/>
  <c r="E12" i="5"/>
  <c r="E11" i="5"/>
  <c r="E4" i="5"/>
  <c r="E5" i="5"/>
  <c r="E6" i="5"/>
  <c r="C4" i="5"/>
  <c r="G8" i="5"/>
  <c r="C5" i="5"/>
  <c r="C3" i="5"/>
  <c r="D5" i="2"/>
  <c r="C5" i="2"/>
  <c r="E6" i="2"/>
  <c r="F6" i="2"/>
  <c r="N8" i="1"/>
  <c r="O8" i="1" s="1"/>
  <c r="N13" i="1"/>
  <c r="O13" i="1" s="1"/>
  <c r="N15" i="1"/>
  <c r="O15" i="1" s="1"/>
  <c r="N17" i="1"/>
  <c r="O17" i="1" s="1"/>
  <c r="N7" i="1"/>
  <c r="O7" i="1" s="1"/>
  <c r="N23" i="1"/>
  <c r="O23" i="1" s="1"/>
  <c r="N24" i="1"/>
  <c r="O24" i="1" s="1"/>
  <c r="N25" i="1"/>
  <c r="O25" i="1" s="1"/>
  <c r="N26" i="1"/>
  <c r="O26" i="1" s="1"/>
  <c r="N29" i="1"/>
  <c r="O29" i="1" s="1"/>
  <c r="N30" i="1"/>
  <c r="O30" i="1" s="1"/>
  <c r="N31" i="1"/>
  <c r="O31" i="1" s="1"/>
  <c r="N41" i="1"/>
  <c r="O41" i="1" s="1"/>
  <c r="N42" i="1"/>
  <c r="O42" i="1" s="1"/>
  <c r="N22" i="1"/>
  <c r="O22" i="1" s="1"/>
  <c r="N18" i="1"/>
  <c r="O18" i="1" s="1"/>
  <c r="N20" i="1"/>
  <c r="O20" i="1" s="1"/>
  <c r="N21" i="1"/>
  <c r="O21" i="1" s="1"/>
  <c r="N27" i="1"/>
  <c r="O27" i="1" s="1"/>
  <c r="N28" i="1"/>
  <c r="O28" i="1" s="1"/>
  <c r="N32" i="1"/>
  <c r="O32" i="1" s="1"/>
  <c r="N33" i="1"/>
  <c r="O33" i="1" s="1"/>
  <c r="N34" i="1"/>
  <c r="O34" i="1" s="1"/>
  <c r="N35" i="1"/>
  <c r="O35" i="1" s="1"/>
  <c r="N36" i="1"/>
  <c r="O36" i="1" s="1"/>
  <c r="N37" i="1"/>
  <c r="O37" i="1" s="1"/>
  <c r="N38" i="1"/>
  <c r="O38" i="1" s="1"/>
  <c r="N39" i="1"/>
  <c r="O39" i="1" s="1"/>
  <c r="N40" i="1"/>
  <c r="O40" i="1" s="1"/>
  <c r="N14" i="1"/>
  <c r="O14" i="1" s="1"/>
  <c r="N5" i="1"/>
  <c r="O5" i="1" s="1"/>
  <c r="N6" i="1"/>
  <c r="O6" i="1" s="1"/>
  <c r="N9" i="1"/>
  <c r="O9" i="1" s="1"/>
  <c r="N10" i="1"/>
  <c r="O10" i="1" s="1"/>
  <c r="N11" i="1"/>
  <c r="O11" i="1" s="1"/>
  <c r="N12" i="1"/>
  <c r="O12" i="1" s="1"/>
  <c r="N16" i="1"/>
  <c r="O16" i="1" s="1"/>
  <c r="N4" i="1"/>
  <c r="O4" i="1" s="1"/>
  <c r="N3" i="1"/>
  <c r="O3" i="1" s="1"/>
  <c r="N2" i="1"/>
  <c r="O2" i="1" s="1"/>
  <c r="H13" i="5" l="1"/>
  <c r="H11" i="5"/>
  <c r="H4" i="5"/>
  <c r="H6" i="5"/>
  <c r="H5" i="5"/>
  <c r="H3" i="5"/>
  <c r="H14" i="5"/>
  <c r="H21" i="5"/>
  <c r="H19" i="5"/>
  <c r="H22" i="5"/>
  <c r="E6" i="1"/>
  <c r="T6" i="1" s="1"/>
  <c r="I6" i="1"/>
  <c r="J6" i="1" s="1"/>
  <c r="R6" i="1"/>
  <c r="S6" i="1" s="1"/>
  <c r="X6" i="1"/>
  <c r="Y6" i="1" s="1"/>
  <c r="Z6" i="1" s="1"/>
  <c r="AB6" i="1"/>
  <c r="AC6" i="1" s="1"/>
  <c r="AF6" i="1"/>
  <c r="AG6" i="1" s="1"/>
  <c r="AH6" i="1" s="1"/>
  <c r="E16" i="1" l="1"/>
  <c r="I3" i="1"/>
  <c r="J3" i="1" s="1"/>
  <c r="I15" i="1"/>
  <c r="J15" i="1" s="1"/>
  <c r="I8" i="1"/>
  <c r="J8" i="1" s="1"/>
  <c r="I12" i="1"/>
  <c r="J12" i="1" s="1"/>
  <c r="I11" i="1"/>
  <c r="J11" i="1" s="1"/>
  <c r="I9" i="1"/>
  <c r="J9" i="1" s="1"/>
  <c r="I10" i="1"/>
  <c r="J10" i="1" s="1"/>
  <c r="I5" i="1"/>
  <c r="J5" i="1" s="1"/>
  <c r="I4" i="1"/>
  <c r="J4" i="1" s="1"/>
  <c r="I40" i="1"/>
  <c r="J40" i="1" s="1"/>
  <c r="I21" i="1"/>
  <c r="J21" i="1" s="1"/>
  <c r="I32" i="1"/>
  <c r="J32" i="1" s="1"/>
  <c r="I28" i="1"/>
  <c r="J28" i="1" s="1"/>
  <c r="I34" i="1"/>
  <c r="J34" i="1" s="1"/>
  <c r="I27" i="1"/>
  <c r="J27" i="1" s="1"/>
  <c r="I36" i="1"/>
  <c r="J36" i="1" s="1"/>
  <c r="I14" i="1"/>
  <c r="J14" i="1" s="1"/>
  <c r="I20" i="1"/>
  <c r="J20" i="1" s="1"/>
  <c r="I35" i="1"/>
  <c r="J35" i="1" s="1"/>
  <c r="I39" i="1"/>
  <c r="J39" i="1" s="1"/>
  <c r="I18" i="1"/>
  <c r="J18" i="1" s="1"/>
  <c r="I38" i="1"/>
  <c r="J38" i="1" s="1"/>
  <c r="I33" i="1"/>
  <c r="J33" i="1" s="1"/>
  <c r="I37" i="1"/>
  <c r="J37" i="1" s="1"/>
  <c r="I2" i="1"/>
  <c r="J2" i="1" s="1"/>
  <c r="I23" i="1"/>
  <c r="J23" i="1" s="1"/>
  <c r="I25" i="1"/>
  <c r="J25" i="1" s="1"/>
  <c r="I26" i="1"/>
  <c r="J26" i="1" s="1"/>
  <c r="I24" i="1"/>
  <c r="J24" i="1" s="1"/>
  <c r="I41" i="1"/>
  <c r="J41" i="1" s="1"/>
  <c r="I22" i="1"/>
  <c r="J22" i="1" s="1"/>
  <c r="I31" i="1"/>
  <c r="J31" i="1" s="1"/>
  <c r="I29" i="1"/>
  <c r="J29" i="1" s="1"/>
  <c r="I42" i="1"/>
  <c r="J42" i="1" s="1"/>
  <c r="I13" i="1"/>
  <c r="J13" i="1" s="1"/>
  <c r="I7" i="1"/>
  <c r="J7" i="1" s="1"/>
  <c r="I17" i="1"/>
  <c r="J17" i="1" s="1"/>
  <c r="I30" i="1"/>
  <c r="J30" i="1" s="1"/>
  <c r="I19" i="1"/>
  <c r="I16" i="1"/>
  <c r="J16" i="1" s="1"/>
  <c r="R31" i="1" l="1"/>
  <c r="S31" i="1" s="1"/>
  <c r="R23" i="1"/>
  <c r="S23" i="1" s="1"/>
  <c r="R26" i="1"/>
  <c r="S26" i="1" s="1"/>
  <c r="R25" i="1"/>
  <c r="S25" i="1" s="1"/>
  <c r="R24" i="1"/>
  <c r="S24" i="1" s="1"/>
  <c r="R41" i="1"/>
  <c r="S41" i="1" s="1"/>
  <c r="R27" i="1"/>
  <c r="R22" i="1"/>
  <c r="S22" i="1" s="1"/>
  <c r="R42" i="1"/>
  <c r="S42" i="1" s="1"/>
  <c r="R20" i="1"/>
  <c r="S20" i="1" s="1"/>
  <c r="R3" i="1"/>
  <c r="S3" i="1" s="1"/>
  <c r="R35" i="1"/>
  <c r="S35" i="1" s="1"/>
  <c r="R28" i="1"/>
  <c r="S28" i="1" s="1"/>
  <c r="R40" i="1"/>
  <c r="S40" i="1" s="1"/>
  <c r="R38" i="1"/>
  <c r="S38" i="1" s="1"/>
  <c r="R21" i="1"/>
  <c r="S21" i="1" s="1"/>
  <c r="R5" i="1"/>
  <c r="S5" i="1" s="1"/>
  <c r="R37" i="1"/>
  <c r="R32" i="1"/>
  <c r="S32" i="1" s="1"/>
  <c r="R11" i="1"/>
  <c r="R18" i="1"/>
  <c r="S18" i="1" s="1"/>
  <c r="R2" i="1"/>
  <c r="R36" i="1"/>
  <c r="S36" i="1" s="1"/>
  <c r="R33" i="1"/>
  <c r="S33" i="1" s="1"/>
  <c r="R39" i="1"/>
  <c r="S39" i="1" s="1"/>
  <c r="R4" i="1"/>
  <c r="S4" i="1" s="1"/>
  <c r="R34" i="1"/>
  <c r="S34" i="1" s="1"/>
  <c r="R14" i="1"/>
  <c r="S14" i="1" s="1"/>
  <c r="R12" i="1"/>
  <c r="S12" i="1" s="1"/>
  <c r="R15" i="1"/>
  <c r="S15" i="1" s="1"/>
  <c r="R16" i="1"/>
  <c r="S16" i="1" s="1"/>
  <c r="R10" i="1"/>
  <c r="S10" i="1" s="1"/>
  <c r="R13" i="1"/>
  <c r="S13" i="1" s="1"/>
  <c r="R9" i="1"/>
  <c r="S9" i="1" s="1"/>
  <c r="R30" i="1"/>
  <c r="S30" i="1" s="1"/>
  <c r="R8" i="1"/>
  <c r="S8" i="1" s="1"/>
  <c r="R7" i="1"/>
  <c r="S7" i="1" s="1"/>
  <c r="R17" i="1"/>
  <c r="S17" i="1" s="1"/>
  <c r="R29" i="1"/>
  <c r="S29" i="1" s="1"/>
  <c r="S27" i="1" l="1"/>
  <c r="S2" i="1"/>
  <c r="S11" i="1"/>
  <c r="S37" i="1"/>
  <c r="AF3" i="1"/>
  <c r="AG3" i="1" s="1"/>
  <c r="AH3" i="1" s="1"/>
  <c r="AF4" i="1"/>
  <c r="AG4" i="1" s="1"/>
  <c r="AH4" i="1" s="1"/>
  <c r="AF5" i="1"/>
  <c r="AG5" i="1" s="1"/>
  <c r="AH5" i="1" s="1"/>
  <c r="AF7" i="1"/>
  <c r="AG7" i="1" s="1"/>
  <c r="AH7" i="1" s="1"/>
  <c r="AF8" i="1"/>
  <c r="AG8" i="1" s="1"/>
  <c r="AH8" i="1" s="1"/>
  <c r="AF9" i="1"/>
  <c r="AG9" i="1" s="1"/>
  <c r="AH9" i="1" s="1"/>
  <c r="AF10" i="1"/>
  <c r="AG10" i="1" s="1"/>
  <c r="AH10" i="1" s="1"/>
  <c r="AF11" i="1"/>
  <c r="AG11" i="1" s="1"/>
  <c r="AH11" i="1" s="1"/>
  <c r="AF12" i="1"/>
  <c r="AG12" i="1" s="1"/>
  <c r="AH12" i="1" s="1"/>
  <c r="AF13" i="1"/>
  <c r="AG13" i="1" s="1"/>
  <c r="AH13" i="1" s="1"/>
  <c r="AF14" i="1"/>
  <c r="AG14" i="1" s="1"/>
  <c r="AH14" i="1" s="1"/>
  <c r="AF15" i="1"/>
  <c r="AG15" i="1" s="1"/>
  <c r="AH15" i="1" s="1"/>
  <c r="AF16" i="1"/>
  <c r="AG16" i="1" s="1"/>
  <c r="AH16" i="1" s="1"/>
  <c r="AF17" i="1"/>
  <c r="AG17" i="1" s="1"/>
  <c r="AH17" i="1" s="1"/>
  <c r="AF18" i="1"/>
  <c r="AG18" i="1" s="1"/>
  <c r="AH18" i="1" s="1"/>
  <c r="AF20" i="1"/>
  <c r="AG20" i="1" s="1"/>
  <c r="AH20" i="1" s="1"/>
  <c r="AF21" i="1"/>
  <c r="AG21" i="1" s="1"/>
  <c r="AH21" i="1" s="1"/>
  <c r="AF22" i="1"/>
  <c r="AG22" i="1" s="1"/>
  <c r="AH22" i="1" s="1"/>
  <c r="AF23" i="1"/>
  <c r="AG23" i="1" s="1"/>
  <c r="AH23" i="1" s="1"/>
  <c r="AF24" i="1"/>
  <c r="AG24" i="1" s="1"/>
  <c r="AH24" i="1" s="1"/>
  <c r="AF25" i="1"/>
  <c r="AG25" i="1" s="1"/>
  <c r="AH25" i="1" s="1"/>
  <c r="AF26" i="1"/>
  <c r="AG26" i="1" s="1"/>
  <c r="AH26" i="1" s="1"/>
  <c r="AF27" i="1"/>
  <c r="AG27" i="1" s="1"/>
  <c r="AH27" i="1" s="1"/>
  <c r="AF28" i="1"/>
  <c r="AG28" i="1" s="1"/>
  <c r="AH28" i="1" s="1"/>
  <c r="AF29" i="1"/>
  <c r="AG29" i="1" s="1"/>
  <c r="AH29" i="1" s="1"/>
  <c r="AF30" i="1"/>
  <c r="AG30" i="1" s="1"/>
  <c r="AH30" i="1" s="1"/>
  <c r="AF31" i="1"/>
  <c r="AG31" i="1" s="1"/>
  <c r="AH31" i="1" s="1"/>
  <c r="AF32" i="1"/>
  <c r="AG32" i="1" s="1"/>
  <c r="AH32" i="1" s="1"/>
  <c r="AF33" i="1"/>
  <c r="AG33" i="1" s="1"/>
  <c r="AH33" i="1" s="1"/>
  <c r="AF34" i="1"/>
  <c r="AG34" i="1" s="1"/>
  <c r="AH34" i="1" s="1"/>
  <c r="AF35" i="1"/>
  <c r="AG35" i="1" s="1"/>
  <c r="AH35" i="1" s="1"/>
  <c r="AF36" i="1"/>
  <c r="AG36" i="1" s="1"/>
  <c r="AH36" i="1" s="1"/>
  <c r="AF37" i="1"/>
  <c r="AG37" i="1" s="1"/>
  <c r="AH37" i="1" s="1"/>
  <c r="AF38" i="1"/>
  <c r="AG38" i="1" s="1"/>
  <c r="AH38" i="1" s="1"/>
  <c r="AF39" i="1"/>
  <c r="AG39" i="1" s="1"/>
  <c r="AH39" i="1" s="1"/>
  <c r="AF40" i="1"/>
  <c r="AG40" i="1" s="1"/>
  <c r="AH40" i="1" s="1"/>
  <c r="AF41" i="1"/>
  <c r="AG41" i="1" s="1"/>
  <c r="AH41" i="1" s="1"/>
  <c r="AF42" i="1"/>
  <c r="AG42" i="1" s="1"/>
  <c r="AH42" i="1" s="1"/>
  <c r="AF2" i="1"/>
  <c r="AG2" i="1" s="1"/>
  <c r="AH2" i="1" s="1"/>
  <c r="AB3" i="1"/>
  <c r="AC3" i="1" s="1"/>
  <c r="AB4" i="1"/>
  <c r="AC4" i="1" s="1"/>
  <c r="AB5" i="1"/>
  <c r="AC5"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B40" i="1"/>
  <c r="AC40" i="1" s="1"/>
  <c r="AB41" i="1"/>
  <c r="AC41" i="1" s="1"/>
  <c r="AB42" i="1"/>
  <c r="AC42" i="1" s="1"/>
  <c r="AB2" i="1"/>
  <c r="AC2" i="1" s="1"/>
  <c r="X3" i="1"/>
  <c r="Y3" i="1" s="1"/>
  <c r="Z3" i="1" s="1"/>
  <c r="X4" i="1"/>
  <c r="Y4" i="1" s="1"/>
  <c r="Z4" i="1" s="1"/>
  <c r="X5" i="1"/>
  <c r="Y5" i="1" s="1"/>
  <c r="Z5" i="1" s="1"/>
  <c r="X7" i="1"/>
  <c r="Y7" i="1" s="1"/>
  <c r="Z7" i="1" s="1"/>
  <c r="X8" i="1"/>
  <c r="Y8" i="1" s="1"/>
  <c r="Z8" i="1" s="1"/>
  <c r="X9" i="1"/>
  <c r="Y9" i="1" s="1"/>
  <c r="Z9" i="1" s="1"/>
  <c r="X10" i="1"/>
  <c r="Y10" i="1" s="1"/>
  <c r="Z10" i="1" s="1"/>
  <c r="X11" i="1"/>
  <c r="Y11" i="1" s="1"/>
  <c r="Z11" i="1" s="1"/>
  <c r="X12" i="1"/>
  <c r="Y12" i="1" s="1"/>
  <c r="Z12" i="1" s="1"/>
  <c r="X13" i="1"/>
  <c r="Y13" i="1" s="1"/>
  <c r="Z13" i="1" s="1"/>
  <c r="X14" i="1"/>
  <c r="Y14" i="1" s="1"/>
  <c r="Z14" i="1" s="1"/>
  <c r="X15" i="1"/>
  <c r="Y15" i="1" s="1"/>
  <c r="Z15" i="1" s="1"/>
  <c r="X16" i="1"/>
  <c r="Y16" i="1" s="1"/>
  <c r="Z16" i="1" s="1"/>
  <c r="X17" i="1"/>
  <c r="Y17" i="1" s="1"/>
  <c r="Z17" i="1" s="1"/>
  <c r="X18" i="1"/>
  <c r="Y18" i="1" s="1"/>
  <c r="Z18" i="1" s="1"/>
  <c r="X20" i="1"/>
  <c r="Y20" i="1" s="1"/>
  <c r="Z20" i="1" s="1"/>
  <c r="X21" i="1"/>
  <c r="Y21" i="1" s="1"/>
  <c r="Z21" i="1" s="1"/>
  <c r="X22" i="1"/>
  <c r="Y22" i="1" s="1"/>
  <c r="Z22" i="1" s="1"/>
  <c r="X23" i="1"/>
  <c r="Y23" i="1" s="1"/>
  <c r="Z23" i="1" s="1"/>
  <c r="X24" i="1"/>
  <c r="Y24" i="1" s="1"/>
  <c r="Z24" i="1" s="1"/>
  <c r="X25" i="1"/>
  <c r="Y25" i="1" s="1"/>
  <c r="Z25" i="1" s="1"/>
  <c r="X26" i="1"/>
  <c r="Y26" i="1" s="1"/>
  <c r="Z26" i="1" s="1"/>
  <c r="X27" i="1"/>
  <c r="Y27" i="1" s="1"/>
  <c r="Z27" i="1" s="1"/>
  <c r="X28" i="1"/>
  <c r="Y28" i="1" s="1"/>
  <c r="Z28" i="1" s="1"/>
  <c r="X29" i="1"/>
  <c r="Y29" i="1" s="1"/>
  <c r="Z29" i="1" s="1"/>
  <c r="X30" i="1"/>
  <c r="Y30" i="1" s="1"/>
  <c r="Z30" i="1" s="1"/>
  <c r="X31" i="1"/>
  <c r="Y31" i="1" s="1"/>
  <c r="Z31" i="1" s="1"/>
  <c r="X32" i="1"/>
  <c r="Y32" i="1" s="1"/>
  <c r="Z32" i="1" s="1"/>
  <c r="X33" i="1"/>
  <c r="Y33" i="1" s="1"/>
  <c r="Z33" i="1" s="1"/>
  <c r="X34" i="1"/>
  <c r="Y34" i="1" s="1"/>
  <c r="Z34" i="1" s="1"/>
  <c r="X35" i="1"/>
  <c r="Y35" i="1" s="1"/>
  <c r="Z35" i="1" s="1"/>
  <c r="X36" i="1"/>
  <c r="Y36" i="1" s="1"/>
  <c r="Z36" i="1" s="1"/>
  <c r="X37" i="1"/>
  <c r="Y37" i="1" s="1"/>
  <c r="Z37" i="1" s="1"/>
  <c r="X38" i="1"/>
  <c r="Y38" i="1" s="1"/>
  <c r="Z38" i="1" s="1"/>
  <c r="X39" i="1"/>
  <c r="Y39" i="1" s="1"/>
  <c r="Z39" i="1" s="1"/>
  <c r="X40" i="1"/>
  <c r="Y40" i="1" s="1"/>
  <c r="Z40" i="1" s="1"/>
  <c r="X41" i="1"/>
  <c r="Y41" i="1" s="1"/>
  <c r="Z41" i="1" s="1"/>
  <c r="X42" i="1"/>
  <c r="Y42" i="1" s="1"/>
  <c r="Z42" i="1" s="1"/>
  <c r="X2" i="1"/>
  <c r="Y2" i="1" s="1"/>
  <c r="Z2" i="1" s="1"/>
  <c r="E3" i="1"/>
  <c r="T3" i="1" s="1"/>
  <c r="E4" i="1"/>
  <c r="T4" i="1" s="1"/>
  <c r="E5" i="1"/>
  <c r="T5" i="1" s="1"/>
  <c r="E7" i="1"/>
  <c r="T7" i="1" s="1"/>
  <c r="E8" i="1"/>
  <c r="T8" i="1" s="1"/>
  <c r="E9" i="1"/>
  <c r="T9" i="1" s="1"/>
  <c r="E10" i="1"/>
  <c r="T10" i="1" s="1"/>
  <c r="E11" i="1"/>
  <c r="T11" i="1" s="1"/>
  <c r="E12" i="1"/>
  <c r="T12" i="1" s="1"/>
  <c r="E13" i="1"/>
  <c r="T13" i="1" s="1"/>
  <c r="E14" i="1"/>
  <c r="T14" i="1" s="1"/>
  <c r="E15" i="1"/>
  <c r="T15" i="1" s="1"/>
  <c r="T16" i="1"/>
  <c r="E17" i="1"/>
  <c r="T17" i="1" s="1"/>
  <c r="E18" i="1"/>
  <c r="T18" i="1" s="1"/>
  <c r="E19" i="1"/>
  <c r="E20" i="1"/>
  <c r="T20" i="1" s="1"/>
  <c r="E21" i="1"/>
  <c r="T21" i="1" s="1"/>
  <c r="E22" i="1"/>
  <c r="T22" i="1" s="1"/>
  <c r="E23" i="1"/>
  <c r="T23" i="1" s="1"/>
  <c r="E24" i="1"/>
  <c r="T24" i="1" s="1"/>
  <c r="E25" i="1"/>
  <c r="T25" i="1" s="1"/>
  <c r="E26" i="1"/>
  <c r="T26" i="1" s="1"/>
  <c r="E27" i="1"/>
  <c r="T27" i="1" s="1"/>
  <c r="E28" i="1"/>
  <c r="T28" i="1" s="1"/>
  <c r="E29" i="1"/>
  <c r="T29" i="1" s="1"/>
  <c r="E30" i="1"/>
  <c r="T30" i="1" s="1"/>
  <c r="E31" i="1"/>
  <c r="T31" i="1" s="1"/>
  <c r="E32" i="1"/>
  <c r="T32" i="1" s="1"/>
  <c r="E33" i="1"/>
  <c r="T33" i="1" s="1"/>
  <c r="E34" i="1"/>
  <c r="T34" i="1" s="1"/>
  <c r="E35" i="1"/>
  <c r="T35" i="1" s="1"/>
  <c r="E36" i="1"/>
  <c r="T36" i="1" s="1"/>
  <c r="E37" i="1"/>
  <c r="T37" i="1" s="1"/>
  <c r="E38" i="1"/>
  <c r="T38" i="1" s="1"/>
  <c r="E39" i="1"/>
  <c r="T39" i="1" s="1"/>
  <c r="E40" i="1"/>
  <c r="T40" i="1" s="1"/>
  <c r="E41" i="1"/>
  <c r="T41" i="1" s="1"/>
  <c r="E42" i="1"/>
  <c r="T42" i="1" s="1"/>
  <c r="E2" i="1"/>
  <c r="T2" i="1" s="1"/>
</calcChain>
</file>

<file path=xl/sharedStrings.xml><?xml version="1.0" encoding="utf-8"?>
<sst xmlns="http://schemas.openxmlformats.org/spreadsheetml/2006/main" count="452" uniqueCount="219">
  <si>
    <t>Active Core</t>
  </si>
  <si>
    <t>Transit Suburb</t>
  </si>
  <si>
    <t>Auto Suburb</t>
  </si>
  <si>
    <t>Exurban</t>
  </si>
  <si>
    <t>Active Transportation</t>
  </si>
  <si>
    <t>Density</t>
  </si>
  <si>
    <t xml:space="preserve"> </t>
  </si>
  <si>
    <t>Campus</t>
  </si>
  <si>
    <t>Sunnyside</t>
  </si>
  <si>
    <t>Portsmouth</t>
  </si>
  <si>
    <t>McBurney</t>
  </si>
  <si>
    <t>Regiopolis</t>
  </si>
  <si>
    <t>Rideau Hts S</t>
  </si>
  <si>
    <t>Rideau Ht N</t>
  </si>
  <si>
    <t>Kingscourt</t>
  </si>
  <si>
    <t>Alcan Land</t>
  </si>
  <si>
    <t>GrenvillePk</t>
  </si>
  <si>
    <t>Strathcona Pk</t>
  </si>
  <si>
    <t>Kingston Penitentiary</t>
  </si>
  <si>
    <t>Ft. Henry Ht</t>
  </si>
  <si>
    <t>Pittsburgh</t>
  </si>
  <si>
    <t>Amherstview</t>
  </si>
  <si>
    <t>Wolfe Is.</t>
  </si>
  <si>
    <t>Centennial Dr</t>
  </si>
  <si>
    <t>Reddendale</t>
  </si>
  <si>
    <t>Henderson</t>
  </si>
  <si>
    <t>Elmwood</t>
  </si>
  <si>
    <t>Cat Centre</t>
  </si>
  <si>
    <t>BayRidge E</t>
  </si>
  <si>
    <t>HighgatePk</t>
  </si>
  <si>
    <t>Bayridge W</t>
  </si>
  <si>
    <t>Cat North</t>
  </si>
  <si>
    <t>Exurb N</t>
  </si>
  <si>
    <t>Total</t>
  </si>
  <si>
    <t>Unclassifed</t>
  </si>
  <si>
    <t>CMA Total</t>
  </si>
  <si>
    <t>National Average</t>
  </si>
  <si>
    <t>CMA data</t>
  </si>
  <si>
    <t>*National Average Floor must be at least 50% higher than the national average for active cores, and must exceed 50% of national average for transit suburb (see Notes 2 &amp; 3 in Gordon &amp; Janzen [2013])</t>
  </si>
  <si>
    <t>Old Sydenham</t>
  </si>
  <si>
    <t>Polson Park</t>
  </si>
  <si>
    <t>Calvin Park</t>
  </si>
  <si>
    <t>William South</t>
  </si>
  <si>
    <t>William North</t>
  </si>
  <si>
    <t>CMA TOTAL</t>
  </si>
  <si>
    <t>Public Transit</t>
  </si>
  <si>
    <t>Average Share</t>
  </si>
  <si>
    <t>Active Core Floor (higher value used)</t>
  </si>
  <si>
    <t>Transit Suburb Floor (higher value used)</t>
  </si>
  <si>
    <r>
      <t>&lt; 150 ppl / km</t>
    </r>
    <r>
      <rPr>
        <vertAlign val="superscript"/>
        <sz val="11"/>
        <color theme="1"/>
        <rFont val="Calibri"/>
        <family val="2"/>
        <scheme val="minor"/>
      </rPr>
      <t>2</t>
    </r>
  </si>
  <si>
    <t>Exurban threshold</t>
  </si>
  <si>
    <t>Population Growth
2006-2016</t>
  </si>
  <si>
    <t>GEOUID 2016</t>
  </si>
  <si>
    <t>Pop 2016</t>
  </si>
  <si>
    <t>Pop 2011</t>
  </si>
  <si>
    <t>Total DU</t>
  </si>
  <si>
    <t>Occu DU</t>
  </si>
  <si>
    <t>PopDenSqKm</t>
  </si>
  <si>
    <t>AreaSqKm</t>
  </si>
  <si>
    <t>Total Commute</t>
  </si>
  <si>
    <t>Driver</t>
  </si>
  <si>
    <t>Passenger</t>
  </si>
  <si>
    <t>Transit</t>
  </si>
  <si>
    <t>Walk</t>
  </si>
  <si>
    <t>Bike</t>
  </si>
  <si>
    <t>Other</t>
  </si>
  <si>
    <t>2006
Population</t>
  </si>
  <si>
    <t>2006
Population
(%)</t>
  </si>
  <si>
    <t>2016
Population</t>
  </si>
  <si>
    <t>2016
Population
(%)</t>
  </si>
  <si>
    <t>Kingston</t>
  </si>
  <si>
    <t>Neighbourhood</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</si>
  <si>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</si>
  <si>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</si>
  <si>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</si>
  <si>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</si>
  <si>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</si>
  <si>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</si>
  <si>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</si>
  <si>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</si>
  <si>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</si>
  <si>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</si>
  <si>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</si>
  <si>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</si>
  <si>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</si>
  <si>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</si>
  <si>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</si>
  <si>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</si>
  <si>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notes</t>
  </si>
  <si>
    <t>Unclassified</t>
  </si>
  <si>
    <t>&lt;-- Moving Backward</t>
  </si>
  <si>
    <t>2016 CTDataMaker using new 2016 Classifications</t>
  </si>
  <si>
    <t>355210001.00</t>
  </si>
  <si>
    <t>CMA</t>
  </si>
  <si>
    <t>355210002.00</t>
  </si>
  <si>
    <t>355210003.00</t>
  </si>
  <si>
    <t>355210007.00</t>
  </si>
  <si>
    <t>355210008.00</t>
  </si>
  <si>
    <t>355210009.00</t>
  </si>
  <si>
    <t>355210010.00</t>
  </si>
  <si>
    <t>355210100.01</t>
  </si>
  <si>
    <t>355210012.00</t>
  </si>
  <si>
    <t>355210015.00</t>
  </si>
  <si>
    <t>355210100.02</t>
  </si>
  <si>
    <t>355210105.02</t>
  </si>
  <si>
    <t>355210106.00</t>
  </si>
  <si>
    <t>355210110.00</t>
  </si>
  <si>
    <t>355210111.01</t>
  </si>
  <si>
    <t>355210111.02</t>
  </si>
  <si>
    <t>355210112.03</t>
  </si>
  <si>
    <t>355210112.04</t>
  </si>
  <si>
    <t>355210112.05</t>
  </si>
  <si>
    <t>355210112.06</t>
  </si>
  <si>
    <t>355210112.07</t>
  </si>
  <si>
    <t>355210113.01</t>
  </si>
  <si>
    <t>355210013.00</t>
  </si>
  <si>
    <t>355210101.00</t>
  </si>
  <si>
    <t>355210102.00</t>
  </si>
  <si>
    <t>355210103.00</t>
  </si>
  <si>
    <t>355210104.00</t>
  </si>
  <si>
    <t>355210105.01</t>
  </si>
  <si>
    <t>355210107.00</t>
  </si>
  <si>
    <t>355210108.00</t>
  </si>
  <si>
    <t>355210109.00</t>
  </si>
  <si>
    <t>355210113.02</t>
  </si>
  <si>
    <t>355210200.00</t>
  </si>
  <si>
    <t>355210004.00</t>
  </si>
  <si>
    <t>355210005.00</t>
  </si>
  <si>
    <t>355210006.00</t>
  </si>
  <si>
    <t>355210011.01</t>
  </si>
  <si>
    <t>355210011.02</t>
  </si>
  <si>
    <t>355210014.00</t>
  </si>
  <si>
    <t>355210016.00</t>
  </si>
  <si>
    <t>AREA_NAME</t>
  </si>
  <si>
    <t>CMA/CA</t>
  </si>
  <si>
    <t>Name</t>
  </si>
  <si>
    <t>Land Area, sq km</t>
  </si>
  <si>
    <t>2006 Population</t>
  </si>
  <si>
    <t>2006 Private Dwellings</t>
  </si>
  <si>
    <t>2006 Private Dwellings: Occupied by Usual Residents</t>
  </si>
  <si>
    <t>Land Area, sq km: Persons per sq km</t>
  </si>
  <si>
    <t>Land Area, sq km: Dwellings per sq km</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</si>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</sst>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_ ;\-#,##0\ "/>
    <numFmt numFmtId="166" formatCode="#,##0.0"/>
    <numFmt numFmtId="167" formatCode="0.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vertAlign val="superscript"/>
      <sz val="11"/>
      <color theme="1"/>
      <name val="Calibri"/>
      <family val="2"/>
      <scheme val="minor"/>
    </font>
    <font>
      <b/>
      <sz val="10"/>
      <name val="Calibri"/>
      <family val="2"/>
      <scheme val="minor"/>
    </font>
    <font>
      <sz val="10"/>
      <name val="Calibri"/>
      <family val="2"/>
      <scheme val="minor"/>
    </font>
    <font>
      <b/>
      <sz val="10"/>
      <color theme="1"/>
      <name val="Calibri"/>
      <family val="2"/>
      <scheme val="minor"/>
    </font>
    <font>
      <sz val="10"/>
      <color theme="1"/>
      <name val="Calibri"/>
      <family val="2"/>
    </font>
    <font>
      <sz val="10"/>
      <color rgb="FF000000"/>
      <name val="Calibri"/>
      <family val="2"/>
    </font>
    <font>
      <sz val="10"/>
      <color theme="1"/>
      <name val="Calibri"/>
      <family val="2"/>
      <scheme val="minor"/>
    </font>
    <font>
      <b/>
      <sz val="14"/>
      <color theme="0"/>
      <name val="Calibri"/>
      <family val="2"/>
      <scheme val="minor"/>
    </font>
    <font>
      <sz val="10"/>
      <name val="Calibri"/>
      <family val="2"/>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rgb="FFC8F0C8"/>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39997558519241921"/>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style="medium">
        <color auto="1"/>
      </bottom>
      <diagonal/>
    </border>
    <border>
      <left style="thin">
        <color auto="1"/>
      </left>
      <right/>
      <top/>
      <bottom style="medium">
        <color auto="1"/>
      </bottom>
      <diagonal/>
    </border>
    <border>
      <left style="thick">
        <color auto="1"/>
      </left>
      <right/>
      <top/>
      <bottom/>
      <diagonal/>
    </border>
    <border>
      <left/>
      <right style="thin">
        <color auto="1"/>
      </right>
      <top/>
      <bottom/>
      <diagonal/>
    </border>
    <border>
      <left style="thin">
        <color auto="1"/>
      </left>
      <right style="thick">
        <color auto="1"/>
      </right>
      <top/>
      <bottom/>
      <diagonal/>
    </border>
    <border>
      <left style="thin">
        <color auto="1"/>
      </left>
      <right/>
      <top/>
      <bottom/>
      <diagonal/>
    </border>
    <border>
      <left/>
      <right style="thick">
        <color auto="1"/>
      </right>
      <top/>
      <bottom/>
      <diagonal/>
    </border>
    <border>
      <left style="thick">
        <color auto="1"/>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ck">
        <color auto="1"/>
      </top>
      <bottom/>
      <diagonal/>
    </border>
    <border>
      <left style="medium">
        <color indexed="64"/>
      </left>
      <right style="thin">
        <color indexed="64"/>
      </right>
      <top style="medium">
        <color indexed="64"/>
      </top>
      <bottom style="medium">
        <color indexed="64"/>
      </bottom>
      <diagonal/>
    </border>
    <border>
      <left/>
      <right/>
      <top style="double">
        <color auto="1"/>
      </top>
      <bottom/>
      <diagonal/>
    </border>
    <border>
      <left/>
      <right/>
      <top/>
      <bottom style="medium">
        <color indexed="64"/>
      </bottom>
      <diagonal/>
    </border>
    <border>
      <left style="thin">
        <color auto="1"/>
      </left>
      <right style="thin">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right style="thick">
        <color auto="1"/>
      </right>
      <top style="thick">
        <color auto="1"/>
      </top>
      <bottom style="thick">
        <color auto="1"/>
      </bottom>
      <diagonal/>
    </border>
    <border>
      <left style="thick">
        <color auto="1"/>
      </left>
      <right/>
      <top style="thick">
        <color auto="1"/>
      </top>
      <bottom/>
      <diagonal/>
    </border>
    <border>
      <left style="thick">
        <color auto="1"/>
      </left>
      <right style="thin">
        <color auto="1"/>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ck">
        <color auto="1"/>
      </left>
      <right style="thick">
        <color auto="1"/>
      </right>
      <top style="thick">
        <color auto="1"/>
      </top>
      <bottom/>
      <diagonal/>
    </border>
    <border>
      <left style="thin">
        <color auto="1"/>
      </left>
      <right style="thick">
        <color auto="1"/>
      </right>
      <top style="thick">
        <color auto="1"/>
      </top>
      <bottom/>
      <diagonal/>
    </border>
    <border>
      <left/>
      <right style="thick">
        <color auto="1"/>
      </right>
      <top style="thick">
        <color auto="1"/>
      </top>
      <bottom/>
      <diagonal/>
    </border>
    <border>
      <left style="thin">
        <color auto="1"/>
      </left>
      <right/>
      <top style="thick">
        <color auto="1"/>
      </top>
      <bottom/>
      <diagonal/>
    </border>
    <border>
      <left style="thick">
        <color auto="1"/>
      </left>
      <right style="thin">
        <color auto="1"/>
      </right>
      <top style="thick">
        <color auto="1"/>
      </top>
      <bottom/>
      <diagonal/>
    </border>
    <border>
      <left/>
      <right style="thin">
        <color auto="1"/>
      </right>
      <top style="thick">
        <color auto="1"/>
      </top>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29" fillId="0" borderId="0" applyNumberFormat="0" applyFill="0" applyBorder="0" applyAlignment="0" applyProtection="0"/>
  </cellStyleXfs>
  <cellXfs count="300">
    <xf numFmtId="0" fontId="0" fillId="0" borderId="0" xfId="0"/>
    <xf numFmtId="0" fontId="0" fillId="0" borderId="0" xfId="0" applyAlignment="1">
      <alignment horizontal="center"/>
    </xf>
    <xf numFmtId="10" fontId="0" fillId="0" borderId="0" xfId="1" applyNumberFormat="1" applyFont="1" applyFill="1" applyBorder="1" applyAlignment="1">
      <alignment horizontal="center"/>
    </xf>
    <xf numFmtId="0" fontId="16" fillId="0" borderId="0" xfId="0" applyFont="1"/>
    <xf numFmtId="0" fontId="16"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xf numFmtId="3" fontId="0" fillId="0" borderId="0" xfId="0" applyNumberFormat="1" applyAlignment="1">
      <alignment horizontal="center"/>
    </xf>
    <xf numFmtId="10" fontId="0" fillId="0" borderId="0" xfId="0" applyNumberFormat="1" applyFill="1" applyBorder="1" applyAlignment="1">
      <alignment horizontal="center"/>
    </xf>
    <xf numFmtId="0" fontId="0" fillId="0" borderId="0" xfId="0" applyFill="1"/>
    <xf numFmtId="0" fontId="0" fillId="0" borderId="30" xfId="0" applyFill="1" applyBorder="1" applyAlignment="1">
      <alignment horizontal="center"/>
    </xf>
    <xf numFmtId="0" fontId="16" fillId="0" borderId="18" xfId="0" applyFont="1" applyBorder="1"/>
    <xf numFmtId="10" fontId="0" fillId="0" borderId="20" xfId="0" applyNumberFormat="1" applyFill="1" applyBorder="1" applyAlignment="1">
      <alignment horizontal="center"/>
    </xf>
    <xf numFmtId="10" fontId="0" fillId="0" borderId="19" xfId="1" applyNumberFormat="1" applyFont="1" applyFill="1" applyBorder="1" applyAlignment="1">
      <alignment horizontal="center"/>
    </xf>
    <xf numFmtId="10" fontId="0" fillId="0" borderId="33" xfId="0" applyNumberFormat="1" applyFill="1" applyBorder="1" applyAlignment="1">
      <alignment horizontal="center"/>
    </xf>
    <xf numFmtId="10" fontId="0" fillId="0" borderId="34" xfId="1" applyNumberFormat="1" applyFont="1" applyFill="1" applyBorder="1" applyAlignment="1">
      <alignment horizontal="center"/>
    </xf>
    <xf numFmtId="0" fontId="16" fillId="0" borderId="21" xfId="0" applyFont="1" applyBorder="1"/>
    <xf numFmtId="0" fontId="16" fillId="0" borderId="22" xfId="0" applyFont="1" applyBorder="1"/>
    <xf numFmtId="0" fontId="0" fillId="37" borderId="32" xfId="0" applyFill="1" applyBorder="1" applyAlignment="1">
      <alignment horizontal="center"/>
    </xf>
    <xf numFmtId="0" fontId="0" fillId="37" borderId="30" xfId="0" applyFill="1" applyBorder="1" applyAlignment="1">
      <alignment horizontal="center"/>
    </xf>
    <xf numFmtId="0" fontId="0" fillId="37" borderId="35" xfId="0" applyFill="1" applyBorder="1" applyAlignment="1">
      <alignment horizontal="center"/>
    </xf>
    <xf numFmtId="10" fontId="0" fillId="37" borderId="15" xfId="0" applyNumberFormat="1" applyFill="1" applyBorder="1" applyAlignment="1">
      <alignment horizontal="center"/>
    </xf>
    <xf numFmtId="10" fontId="0" fillId="37" borderId="13" xfId="1" applyNumberFormat="1" applyFont="1" applyFill="1" applyBorder="1" applyAlignment="1">
      <alignment horizontal="center"/>
    </xf>
    <xf numFmtId="10" fontId="0" fillId="37" borderId="0" xfId="0" applyNumberFormat="1" applyFill="1" applyBorder="1" applyAlignment="1">
      <alignment horizontal="center"/>
    </xf>
    <xf numFmtId="10" fontId="0" fillId="37" borderId="36" xfId="1" applyNumberFormat="1" applyFont="1" applyFill="1" applyBorder="1" applyAlignment="1">
      <alignment horizontal="center"/>
    </xf>
    <xf numFmtId="0" fontId="0" fillId="37" borderId="11" xfId="0" applyFill="1" applyBorder="1" applyAlignment="1">
      <alignment horizontal="center"/>
    </xf>
    <xf numFmtId="0" fontId="0" fillId="37" borderId="10" xfId="0" applyFill="1" applyBorder="1" applyAlignment="1">
      <alignment horizontal="center"/>
    </xf>
    <xf numFmtId="0" fontId="0" fillId="37" borderId="0" xfId="0" applyFill="1" applyBorder="1" applyAlignment="1">
      <alignment horizontal="center"/>
    </xf>
    <xf numFmtId="0" fontId="0" fillId="37" borderId="36" xfId="0" applyFill="1" applyBorder="1" applyAlignment="1">
      <alignment horizontal="center"/>
    </xf>
    <xf numFmtId="10" fontId="18" fillId="0" borderId="15" xfId="1" applyNumberFormat="1" applyFont="1" applyFill="1" applyBorder="1" applyAlignment="1">
      <alignment horizontal="center"/>
    </xf>
    <xf numFmtId="10" fontId="18" fillId="0" borderId="13" xfId="1" applyNumberFormat="1" applyFont="1" applyFill="1" applyBorder="1" applyAlignment="1">
      <alignment horizontal="center"/>
    </xf>
    <xf numFmtId="10" fontId="18" fillId="0" borderId="29" xfId="1" applyNumberFormat="1" applyFont="1" applyFill="1" applyBorder="1" applyAlignment="1">
      <alignment horizontal="center"/>
    </xf>
    <xf numFmtId="10" fontId="18" fillId="0" borderId="31" xfId="1" applyNumberFormat="1" applyFont="1" applyFill="1" applyBorder="1" applyAlignment="1">
      <alignment horizontal="center"/>
    </xf>
    <xf numFmtId="0" fontId="0" fillId="37" borderId="18" xfId="0" applyFill="1" applyBorder="1"/>
    <xf numFmtId="0" fontId="0" fillId="37" borderId="22" xfId="0" applyFill="1" applyBorder="1"/>
    <xf numFmtId="0" fontId="16" fillId="0" borderId="35"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29" xfId="0" applyFont="1" applyFill="1" applyBorder="1" applyAlignment="1">
      <alignment horizontal="center" vertical="center"/>
    </xf>
    <xf numFmtId="0" fontId="16" fillId="0" borderId="31" xfId="0" applyFont="1" applyFill="1" applyBorder="1" applyAlignment="1">
      <alignment horizontal="center" vertical="center" wrapText="1"/>
    </xf>
    <xf numFmtId="0" fontId="18" fillId="0" borderId="32" xfId="0" applyFont="1" applyBorder="1" applyAlignment="1">
      <alignment horizontal="center" vertical="center"/>
    </xf>
    <xf numFmtId="2" fontId="0" fillId="0" borderId="0" xfId="0" applyNumberFormat="1"/>
    <xf numFmtId="3" fontId="21" fillId="33" borderId="0" xfId="0" quotePrefix="1" applyNumberFormat="1" applyFont="1" applyFill="1" applyBorder="1" applyAlignment="1">
      <alignment horizontal="center"/>
    </xf>
    <xf numFmtId="3" fontId="21" fillId="34" borderId="0" xfId="0" quotePrefix="1" applyNumberFormat="1" applyFont="1" applyFill="1" applyBorder="1" applyAlignment="1">
      <alignment horizontal="center"/>
    </xf>
    <xf numFmtId="3" fontId="21" fillId="35" borderId="0" xfId="0" quotePrefix="1" applyNumberFormat="1" applyFont="1" applyFill="1" applyBorder="1" applyAlignment="1">
      <alignment horizontal="center"/>
    </xf>
    <xf numFmtId="3" fontId="21" fillId="0" borderId="0" xfId="0" quotePrefix="1" applyNumberFormat="1" applyFont="1" applyFill="1" applyBorder="1" applyAlignment="1">
      <alignment horizontal="center"/>
    </xf>
    <xf numFmtId="0" fontId="23" fillId="0" borderId="17" xfId="0" applyFont="1" applyFill="1" applyBorder="1" applyAlignment="1">
      <alignment horizontal="center"/>
    </xf>
    <xf numFmtId="0" fontId="23" fillId="0" borderId="0" xfId="0" applyFont="1" applyFill="1" applyBorder="1" applyAlignment="1">
      <alignment horizontal="center"/>
    </xf>
    <xf numFmtId="0" fontId="23" fillId="0" borderId="28" xfId="0" applyFont="1" applyFill="1" applyBorder="1" applyAlignment="1">
      <alignment horizontal="center"/>
    </xf>
    <xf numFmtId="0" fontId="23" fillId="33" borderId="12" xfId="0" applyFont="1" applyFill="1" applyBorder="1" applyAlignment="1">
      <alignment horizontal="center"/>
    </xf>
    <xf numFmtId="2" fontId="23" fillId="33" borderId="0" xfId="0" applyNumberFormat="1" applyFont="1" applyFill="1" applyBorder="1" applyAlignment="1">
      <alignment horizontal="center"/>
    </xf>
    <xf numFmtId="166" fontId="23" fillId="33" borderId="12" xfId="0" applyNumberFormat="1" applyFont="1" applyFill="1" applyBorder="1" applyAlignment="1">
      <alignment horizontal="center"/>
    </xf>
    <xf numFmtId="166" fontId="23" fillId="33" borderId="16" xfId="0" applyNumberFormat="1" applyFont="1" applyFill="1" applyBorder="1" applyAlignment="1">
      <alignment horizontal="center"/>
    </xf>
    <xf numFmtId="3" fontId="23" fillId="33" borderId="0" xfId="0" applyNumberFormat="1" applyFont="1" applyFill="1" applyBorder="1" applyAlignment="1">
      <alignment horizontal="center"/>
    </xf>
    <xf numFmtId="1" fontId="23" fillId="33" borderId="16" xfId="0" applyNumberFormat="1" applyFont="1" applyFill="1" applyBorder="1" applyAlignment="1">
      <alignment horizontal="center"/>
    </xf>
    <xf numFmtId="3" fontId="23" fillId="33" borderId="12" xfId="0" applyNumberFormat="1" applyFont="1" applyFill="1" applyBorder="1" applyAlignment="1">
      <alignment horizontal="center"/>
    </xf>
    <xf numFmtId="3" fontId="24" fillId="33" borderId="0" xfId="0" applyNumberFormat="1" applyFont="1" applyFill="1" applyBorder="1" applyAlignment="1">
      <alignment horizontal="center"/>
    </xf>
    <xf numFmtId="3" fontId="23" fillId="33" borderId="15" xfId="0" applyNumberFormat="1" applyFont="1" applyFill="1" applyBorder="1" applyAlignment="1">
      <alignment horizontal="center"/>
    </xf>
    <xf numFmtId="167" fontId="23" fillId="33" borderId="14" xfId="0" applyNumberFormat="1" applyFont="1" applyFill="1" applyBorder="1" applyAlignment="1">
      <alignment horizontal="center"/>
    </xf>
    <xf numFmtId="3" fontId="23" fillId="33" borderId="41" xfId="0" applyNumberFormat="1" applyFont="1" applyFill="1" applyBorder="1" applyAlignment="1">
      <alignment horizontal="center"/>
    </xf>
    <xf numFmtId="2" fontId="23" fillId="33" borderId="0" xfId="1" applyNumberFormat="1" applyFont="1" applyFill="1" applyBorder="1" applyAlignment="1">
      <alignment horizontal="center"/>
    </xf>
    <xf numFmtId="2" fontId="23" fillId="33" borderId="13" xfId="1" applyNumberFormat="1" applyFont="1" applyFill="1" applyBorder="1" applyAlignment="1">
      <alignment horizontal="center"/>
    </xf>
    <xf numFmtId="3" fontId="23" fillId="33" borderId="14" xfId="0" applyNumberFormat="1" applyFont="1" applyFill="1" applyBorder="1" applyAlignment="1">
      <alignment horizontal="center"/>
    </xf>
    <xf numFmtId="0" fontId="23" fillId="0" borderId="16" xfId="0" applyFont="1" applyFill="1" applyBorder="1" applyAlignment="1">
      <alignment horizontal="center"/>
    </xf>
    <xf numFmtId="0" fontId="23" fillId="0" borderId="0" xfId="0" applyFont="1" applyFill="1" applyAlignment="1">
      <alignment horizontal="center"/>
    </xf>
    <xf numFmtId="0" fontId="23" fillId="34" borderId="12" xfId="0" applyFont="1" applyFill="1" applyBorder="1" applyAlignment="1">
      <alignment horizontal="center"/>
    </xf>
    <xf numFmtId="2" fontId="23" fillId="34" borderId="0" xfId="0" applyNumberFormat="1" applyFont="1" applyFill="1" applyBorder="1" applyAlignment="1">
      <alignment horizontal="center"/>
    </xf>
    <xf numFmtId="166" fontId="23" fillId="34" borderId="12" xfId="0" applyNumberFormat="1" applyFont="1" applyFill="1" applyBorder="1" applyAlignment="1">
      <alignment horizontal="center"/>
    </xf>
    <xf numFmtId="166" fontId="23" fillId="34" borderId="16" xfId="0" applyNumberFormat="1" applyFont="1" applyFill="1" applyBorder="1" applyAlignment="1">
      <alignment horizontal="center"/>
    </xf>
    <xf numFmtId="3" fontId="23" fillId="34" borderId="0" xfId="0" applyNumberFormat="1" applyFont="1" applyFill="1" applyBorder="1" applyAlignment="1">
      <alignment horizontal="center"/>
    </xf>
    <xf numFmtId="1" fontId="23" fillId="34" borderId="16" xfId="0" applyNumberFormat="1" applyFont="1" applyFill="1" applyBorder="1" applyAlignment="1">
      <alignment horizontal="center"/>
    </xf>
    <xf numFmtId="3" fontId="23" fillId="34" borderId="12" xfId="0" applyNumberFormat="1" applyFont="1" applyFill="1" applyBorder="1" applyAlignment="1">
      <alignment horizontal="center"/>
    </xf>
    <xf numFmtId="3" fontId="23" fillId="34" borderId="15" xfId="0" applyNumberFormat="1" applyFont="1" applyFill="1" applyBorder="1" applyAlignment="1">
      <alignment horizontal="center"/>
    </xf>
    <xf numFmtId="167" fontId="23" fillId="34" borderId="14" xfId="0" applyNumberFormat="1" applyFont="1" applyFill="1" applyBorder="1" applyAlignment="1">
      <alignment horizontal="center"/>
    </xf>
    <xf numFmtId="3" fontId="23" fillId="34" borderId="41" xfId="0" applyNumberFormat="1" applyFont="1" applyFill="1" applyBorder="1" applyAlignment="1">
      <alignment horizontal="center"/>
    </xf>
    <xf numFmtId="2" fontId="23" fillId="34" borderId="0" xfId="1" applyNumberFormat="1" applyFont="1" applyFill="1" applyBorder="1" applyAlignment="1">
      <alignment horizontal="center"/>
    </xf>
    <xf numFmtId="2" fontId="23" fillId="34" borderId="13" xfId="1" applyNumberFormat="1" applyFont="1" applyFill="1" applyBorder="1" applyAlignment="1">
      <alignment horizontal="center"/>
    </xf>
    <xf numFmtId="3" fontId="23" fillId="34" borderId="14" xfId="0" applyNumberFormat="1" applyFont="1" applyFill="1" applyBorder="1" applyAlignment="1">
      <alignment horizontal="center"/>
    </xf>
    <xf numFmtId="0" fontId="23" fillId="35" borderId="12" xfId="0" applyFont="1" applyFill="1" applyBorder="1" applyAlignment="1">
      <alignment horizontal="center"/>
    </xf>
    <xf numFmtId="2" fontId="23" fillId="35" borderId="0" xfId="0" applyNumberFormat="1" applyFont="1" applyFill="1" applyBorder="1" applyAlignment="1">
      <alignment horizontal="center"/>
    </xf>
    <xf numFmtId="166" fontId="23" fillId="35" borderId="12" xfId="0" applyNumberFormat="1" applyFont="1" applyFill="1" applyBorder="1" applyAlignment="1">
      <alignment horizontal="center"/>
    </xf>
    <xf numFmtId="166" fontId="23" fillId="35" borderId="16" xfId="0" applyNumberFormat="1" applyFont="1" applyFill="1" applyBorder="1" applyAlignment="1">
      <alignment horizontal="center"/>
    </xf>
    <xf numFmtId="3" fontId="23" fillId="35" borderId="0" xfId="0" applyNumberFormat="1" applyFont="1" applyFill="1" applyBorder="1" applyAlignment="1">
      <alignment horizontal="center"/>
    </xf>
    <xf numFmtId="1" fontId="23" fillId="35" borderId="16" xfId="0" applyNumberFormat="1" applyFont="1" applyFill="1" applyBorder="1" applyAlignment="1">
      <alignment horizontal="center"/>
    </xf>
    <xf numFmtId="3" fontId="23" fillId="35" borderId="12" xfId="0" applyNumberFormat="1" applyFont="1" applyFill="1" applyBorder="1" applyAlignment="1">
      <alignment horizontal="center"/>
    </xf>
    <xf numFmtId="3" fontId="23" fillId="35" borderId="15" xfId="0" applyNumberFormat="1" applyFont="1" applyFill="1" applyBorder="1" applyAlignment="1">
      <alignment horizontal="center"/>
    </xf>
    <xf numFmtId="167" fontId="23" fillId="35" borderId="14" xfId="0" applyNumberFormat="1" applyFont="1" applyFill="1" applyBorder="1" applyAlignment="1">
      <alignment horizontal="center"/>
    </xf>
    <xf numFmtId="3" fontId="23" fillId="35" borderId="41" xfId="0" applyNumberFormat="1" applyFont="1" applyFill="1" applyBorder="1" applyAlignment="1">
      <alignment horizontal="center"/>
    </xf>
    <xf numFmtId="2" fontId="23" fillId="35" borderId="0" xfId="1" applyNumberFormat="1" applyFont="1" applyFill="1" applyBorder="1" applyAlignment="1">
      <alignment horizontal="center"/>
    </xf>
    <xf numFmtId="2" fontId="23" fillId="35" borderId="13" xfId="1" applyNumberFormat="1" applyFont="1" applyFill="1" applyBorder="1" applyAlignment="1">
      <alignment horizontal="center"/>
    </xf>
    <xf numFmtId="3" fontId="23" fillId="35" borderId="14" xfId="0" applyNumberFormat="1" applyFont="1" applyFill="1" applyBorder="1" applyAlignment="1">
      <alignment horizontal="center"/>
    </xf>
    <xf numFmtId="2" fontId="23" fillId="0" borderId="0" xfId="0" applyNumberFormat="1" applyFont="1" applyFill="1" applyBorder="1" applyAlignment="1">
      <alignment horizontal="center"/>
    </xf>
    <xf numFmtId="166" fontId="23" fillId="0" borderId="12" xfId="0" applyNumberFormat="1" applyFont="1" applyFill="1" applyBorder="1" applyAlignment="1">
      <alignment horizontal="center"/>
    </xf>
    <xf numFmtId="166" fontId="23" fillId="0" borderId="16" xfId="0" applyNumberFormat="1" applyFont="1" applyFill="1" applyBorder="1" applyAlignment="1">
      <alignment horizontal="center"/>
    </xf>
    <xf numFmtId="3" fontId="23" fillId="0" borderId="0" xfId="0" applyNumberFormat="1" applyFont="1" applyFill="1" applyBorder="1" applyAlignment="1">
      <alignment horizontal="center"/>
    </xf>
    <xf numFmtId="1" fontId="23" fillId="0" borderId="16" xfId="0" applyNumberFormat="1" applyFont="1" applyFill="1" applyBorder="1" applyAlignment="1">
      <alignment horizontal="center"/>
    </xf>
    <xf numFmtId="3" fontId="23" fillId="0" borderId="12" xfId="0" applyNumberFormat="1" applyFont="1" applyFill="1" applyBorder="1" applyAlignment="1">
      <alignment horizontal="center"/>
    </xf>
    <xf numFmtId="3" fontId="23" fillId="0" borderId="15" xfId="0" applyNumberFormat="1" applyFont="1" applyFill="1" applyBorder="1" applyAlignment="1">
      <alignment horizontal="center"/>
    </xf>
    <xf numFmtId="167" fontId="23" fillId="0" borderId="14" xfId="0" applyNumberFormat="1" applyFont="1" applyFill="1" applyBorder="1" applyAlignment="1">
      <alignment horizontal="center"/>
    </xf>
    <xf numFmtId="3" fontId="23" fillId="0" borderId="41" xfId="0" applyNumberFormat="1" applyFont="1" applyFill="1" applyBorder="1" applyAlignment="1">
      <alignment horizontal="center"/>
    </xf>
    <xf numFmtId="2" fontId="23" fillId="0" borderId="0" xfId="1" applyNumberFormat="1" applyFont="1" applyFill="1" applyBorder="1" applyAlignment="1">
      <alignment horizontal="center"/>
    </xf>
    <xf numFmtId="2" fontId="23" fillId="0" borderId="13" xfId="1" applyNumberFormat="1" applyFont="1" applyFill="1" applyBorder="1" applyAlignment="1">
      <alignment horizontal="center"/>
    </xf>
    <xf numFmtId="3" fontId="23" fillId="0" borderId="14" xfId="0" applyNumberFormat="1" applyFont="1" applyFill="1" applyBorder="1" applyAlignment="1">
      <alignment horizontal="center"/>
    </xf>
    <xf numFmtId="0" fontId="23" fillId="0" borderId="12" xfId="0" applyFont="1" applyFill="1" applyBorder="1" applyAlignment="1">
      <alignment horizontal="center"/>
    </xf>
    <xf numFmtId="1" fontId="23" fillId="0" borderId="0" xfId="0" applyNumberFormat="1" applyFont="1" applyFill="1" applyAlignment="1">
      <alignment horizontal="center"/>
    </xf>
    <xf numFmtId="1" fontId="23" fillId="0" borderId="16" xfId="1" applyNumberFormat="1" applyFont="1" applyFill="1" applyBorder="1" applyAlignment="1">
      <alignment horizontal="center"/>
    </xf>
    <xf numFmtId="2" fontId="23" fillId="0" borderId="13" xfId="0" applyNumberFormat="1" applyFont="1" applyFill="1" applyBorder="1" applyAlignment="1">
      <alignment horizontal="center"/>
    </xf>
    <xf numFmtId="3" fontId="23" fillId="0" borderId="0" xfId="0" applyNumberFormat="1" applyFont="1" applyFill="1" applyAlignment="1">
      <alignment horizontal="center"/>
    </xf>
    <xf numFmtId="2" fontId="23" fillId="0" borderId="0" xfId="0" applyNumberFormat="1" applyFont="1" applyFill="1" applyAlignment="1">
      <alignment horizontal="center"/>
    </xf>
    <xf numFmtId="0" fontId="25" fillId="0" borderId="0" xfId="0" applyFont="1" applyAlignment="1">
      <alignment horizontal="center"/>
    </xf>
    <xf numFmtId="0" fontId="25" fillId="0" borderId="0" xfId="0" applyFont="1"/>
    <xf numFmtId="3" fontId="24" fillId="0" borderId="0" xfId="0" applyNumberFormat="1" applyFont="1" applyFill="1" applyBorder="1" applyAlignment="1">
      <alignment horizontal="center"/>
    </xf>
    <xf numFmtId="0" fontId="23" fillId="0" borderId="50" xfId="0" applyFont="1" applyFill="1" applyBorder="1" applyAlignment="1">
      <alignment horizontal="center"/>
    </xf>
    <xf numFmtId="0" fontId="22" fillId="0" borderId="27"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3" xfId="0" applyFont="1" applyBorder="1" applyAlignment="1">
      <alignment horizontal="center" vertical="center" wrapText="1"/>
    </xf>
    <xf numFmtId="0" fontId="25" fillId="33" borderId="43" xfId="0" applyFont="1" applyFill="1" applyBorder="1"/>
    <xf numFmtId="165" fontId="25" fillId="33" borderId="44" xfId="43" applyNumberFormat="1" applyFont="1" applyFill="1" applyBorder="1" applyAlignment="1">
      <alignment horizontal="center"/>
    </xf>
    <xf numFmtId="164" fontId="25" fillId="33" borderId="45" xfId="0" applyNumberFormat="1" applyFont="1" applyFill="1" applyBorder="1" applyAlignment="1">
      <alignment horizontal="center"/>
    </xf>
    <xf numFmtId="164" fontId="25" fillId="33" borderId="45" xfId="1" applyNumberFormat="1" applyFont="1" applyFill="1" applyBorder="1" applyAlignment="1">
      <alignment horizontal="center"/>
    </xf>
    <xf numFmtId="165" fontId="25" fillId="33" borderId="44" xfId="0" applyNumberFormat="1" applyFont="1" applyFill="1" applyBorder="1" applyAlignment="1">
      <alignment horizontal="center"/>
    </xf>
    <xf numFmtId="164" fontId="25" fillId="33" borderId="46" xfId="1" applyNumberFormat="1" applyFont="1" applyFill="1" applyBorder="1" applyAlignment="1">
      <alignment horizontal="center"/>
    </xf>
    <xf numFmtId="0" fontId="25" fillId="34" borderId="47" xfId="0" applyFont="1" applyFill="1" applyBorder="1"/>
    <xf numFmtId="165" fontId="25" fillId="34" borderId="37" xfId="43" applyNumberFormat="1" applyFont="1" applyFill="1" applyBorder="1" applyAlignment="1">
      <alignment horizontal="center"/>
    </xf>
    <xf numFmtId="164" fontId="25" fillId="34" borderId="38" xfId="0" applyNumberFormat="1" applyFont="1" applyFill="1" applyBorder="1" applyAlignment="1">
      <alignment horizontal="center"/>
    </xf>
    <xf numFmtId="164" fontId="25" fillId="34" borderId="38" xfId="1" applyNumberFormat="1" applyFont="1" applyFill="1" applyBorder="1" applyAlignment="1">
      <alignment horizontal="center"/>
    </xf>
    <xf numFmtId="165" fontId="25" fillId="34" borderId="37" xfId="0" applyNumberFormat="1" applyFont="1" applyFill="1" applyBorder="1" applyAlignment="1">
      <alignment horizontal="center"/>
    </xf>
    <xf numFmtId="164" fontId="25" fillId="34" borderId="25" xfId="1" applyNumberFormat="1" applyFont="1" applyFill="1" applyBorder="1" applyAlignment="1">
      <alignment horizontal="center"/>
    </xf>
    <xf numFmtId="0" fontId="25" fillId="35" borderId="47" xfId="0" applyFont="1" applyFill="1" applyBorder="1"/>
    <xf numFmtId="165" fontId="25" fillId="35" borderId="37" xfId="43" applyNumberFormat="1" applyFont="1" applyFill="1" applyBorder="1" applyAlignment="1">
      <alignment horizontal="center"/>
    </xf>
    <xf numFmtId="164" fontId="25" fillId="35" borderId="38" xfId="0" applyNumberFormat="1" applyFont="1" applyFill="1" applyBorder="1" applyAlignment="1">
      <alignment horizontal="center"/>
    </xf>
    <xf numFmtId="164" fontId="25" fillId="35" borderId="38" xfId="1" applyNumberFormat="1" applyFont="1" applyFill="1" applyBorder="1" applyAlignment="1">
      <alignment horizontal="center"/>
    </xf>
    <xf numFmtId="165" fontId="25" fillId="35" borderId="37" xfId="0" applyNumberFormat="1" applyFont="1" applyFill="1" applyBorder="1" applyAlignment="1">
      <alignment horizontal="center"/>
    </xf>
    <xf numFmtId="164" fontId="25" fillId="35" borderId="25" xfId="1" applyNumberFormat="1" applyFont="1" applyFill="1" applyBorder="1" applyAlignment="1">
      <alignment horizontal="center"/>
    </xf>
    <xf numFmtId="0" fontId="25" fillId="0" borderId="54" xfId="0" applyFont="1" applyBorder="1"/>
    <xf numFmtId="165" fontId="25" fillId="0" borderId="55" xfId="43" applyNumberFormat="1" applyFont="1" applyBorder="1" applyAlignment="1">
      <alignment horizontal="center"/>
    </xf>
    <xf numFmtId="164" fontId="25" fillId="0" borderId="56" xfId="0" applyNumberFormat="1" applyFont="1" applyBorder="1" applyAlignment="1">
      <alignment horizontal="center"/>
    </xf>
    <xf numFmtId="164" fontId="25" fillId="0" borderId="56" xfId="1" applyNumberFormat="1" applyFont="1" applyBorder="1" applyAlignment="1">
      <alignment horizontal="center"/>
    </xf>
    <xf numFmtId="165" fontId="25" fillId="0" borderId="55" xfId="0" applyNumberFormat="1" applyFont="1" applyBorder="1" applyAlignment="1">
      <alignment horizontal="center"/>
    </xf>
    <xf numFmtId="164" fontId="25" fillId="0" borderId="57" xfId="1" applyNumberFormat="1" applyFont="1" applyBorder="1" applyAlignment="1">
      <alignment horizontal="center"/>
    </xf>
    <xf numFmtId="0" fontId="22" fillId="0" borderId="42" xfId="0" applyFont="1" applyBorder="1"/>
    <xf numFmtId="165" fontId="22" fillId="0" borderId="27" xfId="43" applyNumberFormat="1" applyFont="1" applyBorder="1" applyAlignment="1">
      <alignment horizontal="center"/>
    </xf>
    <xf numFmtId="10" fontId="25" fillId="0" borderId="24" xfId="0" applyNumberFormat="1" applyFont="1" applyBorder="1" applyAlignment="1">
      <alignment horizontal="center"/>
    </xf>
    <xf numFmtId="0" fontId="22" fillId="0" borderId="24" xfId="0" applyFont="1" applyBorder="1" applyAlignment="1">
      <alignment horizontal="center"/>
    </xf>
    <xf numFmtId="165" fontId="22" fillId="0" borderId="27" xfId="0" applyNumberFormat="1" applyFont="1" applyBorder="1" applyAlignment="1">
      <alignment horizontal="center"/>
    </xf>
    <xf numFmtId="164" fontId="22" fillId="0" borderId="24" xfId="1" applyNumberFormat="1" applyFont="1" applyBorder="1" applyAlignment="1">
      <alignment horizontal="center"/>
    </xf>
    <xf numFmtId="164" fontId="22" fillId="0" borderId="23" xfId="0" applyNumberFormat="1" applyFont="1" applyBorder="1" applyAlignment="1">
      <alignment horizontal="center"/>
    </xf>
    <xf numFmtId="3" fontId="24" fillId="34" borderId="0" xfId="0" applyNumberFormat="1" applyFont="1" applyFill="1" applyBorder="1" applyAlignment="1">
      <alignment horizontal="center"/>
    </xf>
    <xf numFmtId="3" fontId="20" fillId="0" borderId="39" xfId="0" applyNumberFormat="1" applyFont="1" applyFill="1" applyBorder="1" applyAlignment="1">
      <alignment horizontal="center" vertical="center" wrapText="1"/>
    </xf>
    <xf numFmtId="3" fontId="22" fillId="0" borderId="58" xfId="0" applyNumberFormat="1"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58" xfId="0" applyFont="1" applyFill="1" applyBorder="1" applyAlignment="1">
      <alignment horizontal="center" vertical="center" wrapText="1"/>
    </xf>
    <xf numFmtId="3" fontId="22" fillId="0" borderId="62" xfId="0" applyNumberFormat="1" applyFont="1" applyFill="1" applyBorder="1" applyAlignment="1">
      <alignment horizontal="center" vertical="center" wrapText="1"/>
    </xf>
    <xf numFmtId="0" fontId="22" fillId="0" borderId="60" xfId="0" applyFont="1" applyFill="1" applyBorder="1" applyAlignment="1">
      <alignment horizontal="center" vertical="center" wrapText="1"/>
    </xf>
    <xf numFmtId="3" fontId="22" fillId="0" borderId="61" xfId="0" applyNumberFormat="1" applyFont="1" applyFill="1" applyBorder="1" applyAlignment="1">
      <alignment horizontal="center" vertical="center" wrapText="1"/>
    </xf>
    <xf numFmtId="2" fontId="22" fillId="0" borderId="63" xfId="0" applyNumberFormat="1" applyFont="1" applyFill="1" applyBorder="1" applyAlignment="1">
      <alignment horizontal="center" vertical="center" wrapText="1"/>
    </xf>
    <xf numFmtId="0" fontId="25" fillId="38" borderId="66" xfId="0" applyFont="1" applyFill="1" applyBorder="1"/>
    <xf numFmtId="165" fontId="25" fillId="38" borderId="67" xfId="45" applyNumberFormat="1" applyFont="1" applyFill="1" applyBorder="1" applyAlignment="1">
      <alignment horizontal="center"/>
    </xf>
    <xf numFmtId="164" fontId="25" fillId="38" borderId="68" xfId="0" applyNumberFormat="1" applyFont="1" applyFill="1" applyBorder="1" applyAlignment="1">
      <alignment horizontal="center"/>
    </xf>
    <xf numFmtId="164" fontId="25" fillId="38" borderId="68" xfId="1" applyNumberFormat="1" applyFont="1" applyFill="1" applyBorder="1" applyAlignment="1">
      <alignment horizontal="center"/>
    </xf>
    <xf numFmtId="165" fontId="25" fillId="38" borderId="67" xfId="0" applyNumberFormat="1" applyFont="1" applyFill="1" applyBorder="1" applyAlignment="1">
      <alignment horizontal="center"/>
    </xf>
    <xf numFmtId="164" fontId="25" fillId="38" borderId="69" xfId="1" applyNumberFormat="1" applyFont="1" applyFill="1" applyBorder="1" applyAlignment="1">
      <alignment horizontal="center"/>
    </xf>
    <xf numFmtId="164" fontId="23" fillId="33" borderId="0" xfId="1" applyNumberFormat="1" applyFont="1" applyFill="1" applyBorder="1" applyAlignment="1">
      <alignment horizontal="center"/>
    </xf>
    <xf numFmtId="0" fontId="23" fillId="33" borderId="17" xfId="0" applyFont="1" applyFill="1" applyBorder="1" applyAlignment="1">
      <alignment horizontal="center"/>
    </xf>
    <xf numFmtId="164" fontId="23" fillId="34" borderId="0" xfId="1" applyNumberFormat="1" applyFont="1" applyFill="1" applyBorder="1" applyAlignment="1">
      <alignment horizontal="center"/>
    </xf>
    <xf numFmtId="0" fontId="23" fillId="34" borderId="17" xfId="0" applyFont="1" applyFill="1" applyBorder="1" applyAlignment="1">
      <alignment horizontal="center"/>
    </xf>
    <xf numFmtId="164" fontId="23" fillId="35" borderId="0" xfId="1" applyNumberFormat="1" applyFont="1" applyFill="1" applyBorder="1" applyAlignment="1">
      <alignment horizontal="center"/>
    </xf>
    <xf numFmtId="0" fontId="23" fillId="35" borderId="17" xfId="0" applyFont="1" applyFill="1" applyBorder="1" applyAlignment="1">
      <alignment horizontal="center"/>
    </xf>
    <xf numFmtId="164" fontId="23" fillId="0" borderId="0" xfId="1" applyNumberFormat="1" applyFont="1" applyFill="1" applyBorder="1" applyAlignment="1">
      <alignment horizontal="center"/>
    </xf>
    <xf numFmtId="164" fontId="23" fillId="0" borderId="0" xfId="0" applyNumberFormat="1" applyFont="1" applyFill="1" applyBorder="1" applyAlignment="1">
      <alignment horizontal="center"/>
    </xf>
    <xf numFmtId="164" fontId="23" fillId="0" borderId="0" xfId="0" applyNumberFormat="1" applyFont="1" applyFill="1" applyAlignment="1">
      <alignment horizontal="center"/>
    </xf>
    <xf numFmtId="0" fontId="24" fillId="0" borderId="0" xfId="0" applyFont="1" applyFill="1" applyBorder="1" applyAlignment="1">
      <alignment horizontal="center"/>
    </xf>
    <xf numFmtId="0" fontId="23" fillId="38" borderId="12" xfId="0" applyFont="1" applyFill="1" applyBorder="1" applyAlignment="1">
      <alignment horizontal="center"/>
    </xf>
    <xf numFmtId="2" fontId="23" fillId="38" borderId="0" xfId="0" applyNumberFormat="1" applyFont="1" applyFill="1" applyBorder="1" applyAlignment="1">
      <alignment horizontal="center"/>
    </xf>
    <xf numFmtId="166" fontId="23" fillId="38" borderId="12" xfId="0" applyNumberFormat="1" applyFont="1" applyFill="1" applyBorder="1" applyAlignment="1">
      <alignment horizontal="center"/>
    </xf>
    <xf numFmtId="166" fontId="23" fillId="38" borderId="16" xfId="0" applyNumberFormat="1" applyFont="1" applyFill="1" applyBorder="1" applyAlignment="1">
      <alignment horizontal="center"/>
    </xf>
    <xf numFmtId="3" fontId="23" fillId="38" borderId="0" xfId="0" applyNumberFormat="1" applyFont="1" applyFill="1" applyBorder="1" applyAlignment="1">
      <alignment horizontal="center"/>
    </xf>
    <xf numFmtId="164" fontId="23" fillId="38" borderId="0" xfId="1" applyNumberFormat="1" applyFont="1" applyFill="1" applyBorder="1" applyAlignment="1">
      <alignment horizontal="center"/>
    </xf>
    <xf numFmtId="1" fontId="23" fillId="38" borderId="16" xfId="0" applyNumberFormat="1" applyFont="1" applyFill="1" applyBorder="1" applyAlignment="1">
      <alignment horizontal="center"/>
    </xf>
    <xf numFmtId="3" fontId="23" fillId="38" borderId="12" xfId="0" applyNumberFormat="1" applyFont="1" applyFill="1" applyBorder="1" applyAlignment="1">
      <alignment horizontal="center"/>
    </xf>
    <xf numFmtId="3" fontId="23" fillId="38" borderId="15" xfId="0" applyNumberFormat="1" applyFont="1" applyFill="1" applyBorder="1" applyAlignment="1">
      <alignment horizontal="center"/>
    </xf>
    <xf numFmtId="3" fontId="21" fillId="38" borderId="0" xfId="0" quotePrefix="1" applyNumberFormat="1" applyFont="1" applyFill="1" applyBorder="1" applyAlignment="1">
      <alignment horizontal="center"/>
    </xf>
    <xf numFmtId="167" fontId="23" fillId="38" borderId="14" xfId="0" applyNumberFormat="1" applyFont="1" applyFill="1" applyBorder="1" applyAlignment="1">
      <alignment horizontal="center"/>
    </xf>
    <xf numFmtId="3" fontId="23" fillId="38" borderId="41" xfId="0" applyNumberFormat="1" applyFont="1" applyFill="1" applyBorder="1" applyAlignment="1">
      <alignment horizontal="center"/>
    </xf>
    <xf numFmtId="2" fontId="23" fillId="38" borderId="0" xfId="1" applyNumberFormat="1" applyFont="1" applyFill="1" applyBorder="1" applyAlignment="1">
      <alignment horizontal="center"/>
    </xf>
    <xf numFmtId="164" fontId="27" fillId="38" borderId="0" xfId="1" applyNumberFormat="1" applyFont="1" applyFill="1" applyBorder="1" applyAlignment="1">
      <alignment horizontal="center"/>
    </xf>
    <xf numFmtId="2" fontId="23" fillId="38" borderId="13" xfId="1" applyNumberFormat="1" applyFont="1" applyFill="1" applyBorder="1" applyAlignment="1">
      <alignment horizontal="center"/>
    </xf>
    <xf numFmtId="3" fontId="23" fillId="38" borderId="14" xfId="0" applyNumberFormat="1" applyFont="1" applyFill="1" applyBorder="1" applyAlignment="1">
      <alignment horizontal="center"/>
    </xf>
    <xf numFmtId="0" fontId="23" fillId="38" borderId="17" xfId="0" applyFont="1" applyFill="1" applyBorder="1" applyAlignment="1">
      <alignment horizontal="center"/>
    </xf>
    <xf numFmtId="2" fontId="23" fillId="33" borderId="17" xfId="0" applyNumberFormat="1" applyFont="1" applyFill="1" applyBorder="1" applyAlignment="1">
      <alignment horizontal="center"/>
    </xf>
    <xf numFmtId="2" fontId="23" fillId="35" borderId="17" xfId="0" applyNumberFormat="1" applyFont="1" applyFill="1" applyBorder="1" applyAlignment="1">
      <alignment horizontal="center"/>
    </xf>
    <xf numFmtId="2" fontId="23" fillId="34" borderId="17" xfId="0" applyNumberFormat="1" applyFont="1" applyFill="1" applyBorder="1" applyAlignment="1">
      <alignment horizontal="center"/>
    </xf>
    <xf numFmtId="2" fontId="23" fillId="0" borderId="17" xfId="0" applyNumberFormat="1" applyFont="1" applyFill="1" applyBorder="1" applyAlignment="1">
      <alignment horizontal="center"/>
    </xf>
    <xf numFmtId="2" fontId="23" fillId="38" borderId="17" xfId="0" applyNumberFormat="1" applyFont="1" applyFill="1" applyBorder="1" applyAlignment="1">
      <alignment horizontal="center"/>
    </xf>
    <xf numFmtId="1" fontId="23" fillId="0" borderId="17" xfId="0" applyNumberFormat="1" applyFont="1" applyFill="1" applyBorder="1" applyAlignment="1">
      <alignment horizontal="center"/>
    </xf>
    <xf numFmtId="164" fontId="24" fillId="33" borderId="16" xfId="1" applyNumberFormat="1" applyFont="1" applyFill="1" applyBorder="1" applyAlignment="1">
      <alignment horizontal="center"/>
    </xf>
    <xf numFmtId="0" fontId="24" fillId="35" borderId="0" xfId="0" applyFont="1" applyFill="1" applyBorder="1" applyAlignment="1">
      <alignment horizontal="center"/>
    </xf>
    <xf numFmtId="3" fontId="24" fillId="35" borderId="0" xfId="0" applyNumberFormat="1" applyFont="1" applyFill="1" applyBorder="1" applyAlignment="1">
      <alignment horizontal="center"/>
    </xf>
    <xf numFmtId="164" fontId="24" fillId="35" borderId="16" xfId="1" applyNumberFormat="1" applyFont="1" applyFill="1" applyBorder="1" applyAlignment="1">
      <alignment horizontal="center"/>
    </xf>
    <xf numFmtId="164" fontId="24" fillId="34" borderId="16" xfId="1" applyNumberFormat="1" applyFont="1" applyFill="1" applyBorder="1" applyAlignment="1">
      <alignment horizontal="center"/>
    </xf>
    <xf numFmtId="164" fontId="24" fillId="0" borderId="16" xfId="1" applyNumberFormat="1" applyFont="1" applyFill="1" applyBorder="1" applyAlignment="1">
      <alignment horizontal="center"/>
    </xf>
    <xf numFmtId="0" fontId="24" fillId="33" borderId="0" xfId="0" applyFont="1" applyFill="1" applyBorder="1" applyAlignment="1">
      <alignment horizontal="center"/>
    </xf>
    <xf numFmtId="164" fontId="23" fillId="38" borderId="16" xfId="1" applyNumberFormat="1" applyFont="1" applyFill="1" applyBorder="1" applyAlignment="1">
      <alignment horizontal="center"/>
    </xf>
    <xf numFmtId="164" fontId="23" fillId="0" borderId="16" xfId="1" applyNumberFormat="1" applyFont="1" applyFill="1" applyBorder="1" applyAlignment="1">
      <alignment horizontal="center"/>
    </xf>
    <xf numFmtId="3" fontId="0" fillId="0" borderId="0" xfId="0" applyNumberFormat="1"/>
    <xf numFmtId="0" fontId="22" fillId="0" borderId="0" xfId="0" applyFont="1" applyFill="1" applyBorder="1" applyAlignment="1">
      <alignment horizontal="center" vertical="center" wrapText="1"/>
    </xf>
    <xf numFmtId="0" fontId="22" fillId="0" borderId="0" xfId="0" applyFont="1" applyFill="1" applyBorder="1"/>
    <xf numFmtId="165" fontId="22" fillId="0" borderId="0" xfId="0" applyNumberFormat="1" applyFont="1" applyFill="1" applyBorder="1" applyAlignment="1">
      <alignment horizontal="center"/>
    </xf>
    <xf numFmtId="164" fontId="22" fillId="0" borderId="0" xfId="1" applyNumberFormat="1" applyFont="1" applyFill="1" applyBorder="1" applyAlignment="1">
      <alignment horizontal="center"/>
    </xf>
    <xf numFmtId="164" fontId="22" fillId="0" borderId="0" xfId="0" applyNumberFormat="1" applyFont="1" applyFill="1" applyBorder="1" applyAlignment="1">
      <alignment horizontal="center"/>
    </xf>
    <xf numFmtId="0" fontId="26" fillId="0" borderId="0" xfId="0" applyFont="1" applyFill="1" applyBorder="1" applyAlignment="1">
      <alignment vertical="center" wrapText="1"/>
    </xf>
    <xf numFmtId="0" fontId="25" fillId="0" borderId="0" xfId="0" applyFont="1" applyFill="1" applyBorder="1"/>
    <xf numFmtId="165" fontId="25" fillId="0" borderId="0" xfId="43" applyNumberFormat="1" applyFont="1" applyFill="1" applyBorder="1" applyAlignment="1">
      <alignment horizontal="center"/>
    </xf>
    <xf numFmtId="164" fontId="25" fillId="0" borderId="0" xfId="0" applyNumberFormat="1" applyFont="1" applyFill="1" applyBorder="1" applyAlignment="1">
      <alignment horizontal="center"/>
    </xf>
    <xf numFmtId="164" fontId="25" fillId="0" borderId="0" xfId="1" applyNumberFormat="1" applyFont="1" applyFill="1" applyBorder="1" applyAlignment="1">
      <alignment horizontal="center"/>
    </xf>
    <xf numFmtId="165" fontId="25" fillId="0" borderId="0" xfId="0" applyNumberFormat="1" applyFont="1" applyFill="1" applyBorder="1" applyAlignment="1">
      <alignment horizontal="center"/>
    </xf>
    <xf numFmtId="165" fontId="25" fillId="0" borderId="0" xfId="45" applyNumberFormat="1" applyFont="1" applyFill="1" applyBorder="1" applyAlignment="1">
      <alignment horizontal="center"/>
    </xf>
    <xf numFmtId="165" fontId="22" fillId="0" borderId="0" xfId="43" applyNumberFormat="1" applyFont="1" applyFill="1" applyBorder="1" applyAlignment="1">
      <alignment horizontal="center"/>
    </xf>
    <xf numFmtId="10" fontId="25" fillId="0" borderId="0" xfId="0" applyNumberFormat="1" applyFont="1" applyFill="1" applyBorder="1" applyAlignment="1">
      <alignment horizontal="center"/>
    </xf>
    <xf numFmtId="0" fontId="22" fillId="0" borderId="0" xfId="0" applyFont="1" applyFill="1" applyBorder="1" applyAlignment="1">
      <alignment horizontal="center"/>
    </xf>
    <xf numFmtId="0" fontId="23" fillId="36" borderId="40" xfId="0" applyFont="1" applyFill="1" applyBorder="1" applyAlignment="1">
      <alignment horizontal="center"/>
    </xf>
    <xf numFmtId="2" fontId="23" fillId="36" borderId="48" xfId="0" applyNumberFormat="1" applyFont="1" applyFill="1" applyBorder="1" applyAlignment="1">
      <alignment horizontal="center" vertical="top"/>
    </xf>
    <xf numFmtId="2" fontId="23" fillId="36" borderId="26" xfId="0" applyNumberFormat="1" applyFont="1" applyFill="1" applyBorder="1" applyAlignment="1">
      <alignment horizontal="center"/>
    </xf>
    <xf numFmtId="166" fontId="23" fillId="36" borderId="40" xfId="0" applyNumberFormat="1" applyFont="1" applyFill="1" applyBorder="1" applyAlignment="1">
      <alignment horizontal="center"/>
    </xf>
    <xf numFmtId="166" fontId="23" fillId="36" borderId="50" xfId="0" applyNumberFormat="1" applyFont="1" applyFill="1" applyBorder="1" applyAlignment="1">
      <alignment horizontal="center"/>
    </xf>
    <xf numFmtId="3" fontId="23" fillId="36" borderId="26" xfId="0" applyNumberFormat="1" applyFont="1" applyFill="1" applyBorder="1" applyAlignment="1">
      <alignment horizontal="center"/>
    </xf>
    <xf numFmtId="164" fontId="23" fillId="36" borderId="26" xfId="1" applyNumberFormat="1" applyFont="1" applyFill="1" applyBorder="1" applyAlignment="1">
      <alignment horizontal="center"/>
    </xf>
    <xf numFmtId="1" fontId="23" fillId="36" borderId="50" xfId="0" applyNumberFormat="1" applyFont="1" applyFill="1" applyBorder="1" applyAlignment="1">
      <alignment horizontal="center"/>
    </xf>
    <xf numFmtId="3" fontId="23" fillId="36" borderId="40" xfId="0" applyNumberFormat="1" applyFont="1" applyFill="1" applyBorder="1" applyAlignment="1">
      <alignment horizontal="center"/>
    </xf>
    <xf numFmtId="164" fontId="23" fillId="36" borderId="50" xfId="1" applyNumberFormat="1" applyFont="1" applyFill="1" applyBorder="1" applyAlignment="1">
      <alignment horizontal="center"/>
    </xf>
    <xf numFmtId="3" fontId="21" fillId="36" borderId="26" xfId="0" quotePrefix="1" applyNumberFormat="1" applyFont="1" applyFill="1" applyBorder="1" applyAlignment="1">
      <alignment horizontal="center" wrapText="1"/>
    </xf>
    <xf numFmtId="167" fontId="23" fillId="36" borderId="49" xfId="0" applyNumberFormat="1" applyFont="1" applyFill="1" applyBorder="1" applyAlignment="1">
      <alignment horizontal="center"/>
    </xf>
    <xf numFmtId="3" fontId="23" fillId="36" borderId="52" xfId="0" applyNumberFormat="1" applyFont="1" applyFill="1" applyBorder="1" applyAlignment="1">
      <alignment horizontal="center"/>
    </xf>
    <xf numFmtId="2" fontId="23" fillId="36" borderId="26" xfId="1" applyNumberFormat="1" applyFont="1" applyFill="1" applyBorder="1" applyAlignment="1">
      <alignment horizontal="center"/>
    </xf>
    <xf numFmtId="3" fontId="23" fillId="36" borderId="51" xfId="0" applyNumberFormat="1" applyFont="1" applyFill="1" applyBorder="1" applyAlignment="1">
      <alignment horizontal="center"/>
    </xf>
    <xf numFmtId="2" fontId="23" fillId="36" borderId="53" xfId="1" applyNumberFormat="1" applyFont="1" applyFill="1" applyBorder="1" applyAlignment="1">
      <alignment horizontal="center"/>
    </xf>
    <xf numFmtId="3" fontId="23" fillId="36" borderId="49" xfId="0" applyNumberFormat="1" applyFont="1" applyFill="1" applyBorder="1" applyAlignment="1">
      <alignment horizontal="center"/>
    </xf>
    <xf numFmtId="0" fontId="23" fillId="36" borderId="48" xfId="0" applyFont="1" applyFill="1" applyBorder="1" applyAlignment="1">
      <alignment horizontal="center"/>
    </xf>
    <xf numFmtId="0" fontId="22" fillId="39" borderId="42" xfId="0" applyFont="1" applyFill="1" applyBorder="1"/>
    <xf numFmtId="165" fontId="22" fillId="39" borderId="64" xfId="45" applyNumberFormat="1" applyFont="1" applyFill="1" applyBorder="1" applyAlignment="1">
      <alignment horizontal="center"/>
    </xf>
    <xf numFmtId="10" fontId="25" fillId="39" borderId="64" xfId="0" applyNumberFormat="1" applyFont="1" applyFill="1" applyBorder="1" applyAlignment="1">
      <alignment horizontal="center"/>
    </xf>
    <xf numFmtId="0" fontId="22" fillId="39" borderId="64" xfId="0" applyFont="1" applyFill="1" applyBorder="1" applyAlignment="1">
      <alignment horizontal="center"/>
    </xf>
    <xf numFmtId="165" fontId="22" fillId="39" borderId="64" xfId="0" applyNumberFormat="1" applyFont="1" applyFill="1" applyBorder="1" applyAlignment="1">
      <alignment horizontal="center"/>
    </xf>
    <xf numFmtId="164" fontId="22" fillId="39" borderId="64" xfId="1" applyNumberFormat="1" applyFont="1" applyFill="1" applyBorder="1" applyAlignment="1">
      <alignment horizontal="center"/>
    </xf>
    <xf numFmtId="164" fontId="22" fillId="39" borderId="65" xfId="0" applyNumberFormat="1" applyFont="1" applyFill="1" applyBorder="1" applyAlignment="1">
      <alignment horizontal="center"/>
    </xf>
    <xf numFmtId="0" fontId="18" fillId="0" borderId="42" xfId="0" applyFont="1" applyFill="1" applyBorder="1" applyAlignment="1">
      <alignment vertical="center" wrapText="1"/>
    </xf>
    <xf numFmtId="0" fontId="22" fillId="0" borderId="76" xfId="0" quotePrefix="1" applyNumberFormat="1" applyFont="1" applyFill="1" applyBorder="1" applyAlignment="1">
      <alignment wrapText="1"/>
    </xf>
    <xf numFmtId="0" fontId="22" fillId="0" borderId="76" xfId="0" quotePrefix="1" applyNumberFormat="1" applyFont="1" applyFill="1" applyBorder="1" applyAlignment="1">
      <alignment horizontal="center" wrapText="1"/>
    </xf>
    <xf numFmtId="0" fontId="22" fillId="0" borderId="77" xfId="0" quotePrefix="1" applyNumberFormat="1" applyFont="1" applyFill="1" applyBorder="1" applyAlignment="1">
      <alignment wrapText="1"/>
    </xf>
    <xf numFmtId="0" fontId="22" fillId="0" borderId="78" xfId="0" quotePrefix="1" applyNumberFormat="1" applyFont="1" applyFill="1" applyBorder="1" applyAlignment="1">
      <alignment wrapText="1"/>
    </xf>
    <xf numFmtId="10" fontId="22" fillId="0" borderId="76" xfId="1" quotePrefix="1" applyNumberFormat="1" applyFont="1" applyFill="1" applyBorder="1" applyAlignment="1">
      <alignment wrapText="1"/>
    </xf>
    <xf numFmtId="0" fontId="22" fillId="0" borderId="76" xfId="0" applyNumberFormat="1" applyFont="1" applyFill="1" applyBorder="1" applyAlignment="1">
      <alignment horizontal="center" wrapText="1"/>
    </xf>
    <xf numFmtId="0" fontId="25" fillId="0" borderId="76" xfId="0" applyFont="1" applyFill="1" applyBorder="1"/>
    <xf numFmtId="0" fontId="25" fillId="33" borderId="0" xfId="0" applyFont="1" applyFill="1"/>
    <xf numFmtId="10" fontId="25" fillId="33" borderId="0" xfId="0" applyNumberFormat="1" applyFont="1" applyFill="1"/>
    <xf numFmtId="0" fontId="25" fillId="34" borderId="0" xfId="0" applyFont="1" applyFill="1"/>
    <xf numFmtId="10" fontId="25" fillId="34" borderId="0" xfId="0" applyNumberFormat="1" applyFont="1" applyFill="1"/>
    <xf numFmtId="0" fontId="25" fillId="35" borderId="0" xfId="0" applyFont="1" applyFill="1"/>
    <xf numFmtId="10" fontId="25" fillId="35" borderId="0" xfId="0" applyNumberFormat="1" applyFont="1" applyFill="1"/>
    <xf numFmtId="10" fontId="25" fillId="0" borderId="0" xfId="0" applyNumberFormat="1" applyFont="1"/>
    <xf numFmtId="0" fontId="25" fillId="38" borderId="0" xfId="0" applyFont="1" applyFill="1"/>
    <xf numFmtId="10" fontId="25" fillId="38" borderId="0" xfId="0" applyNumberFormat="1" applyFont="1" applyFill="1"/>
    <xf numFmtId="0" fontId="25" fillId="33" borderId="0" xfId="0" applyFont="1" applyFill="1" applyAlignment="1">
      <alignment horizontal="center"/>
    </xf>
    <xf numFmtId="0" fontId="25" fillId="34" borderId="0" xfId="0" applyFont="1" applyFill="1" applyAlignment="1">
      <alignment horizontal="center"/>
    </xf>
    <xf numFmtId="0" fontId="25" fillId="35" borderId="0" xfId="0" applyFont="1" applyFill="1" applyAlignment="1">
      <alignment horizontal="center"/>
    </xf>
    <xf numFmtId="0" fontId="25" fillId="38" borderId="0" xfId="0" applyFont="1" applyFill="1" applyAlignment="1">
      <alignment horizontal="center"/>
    </xf>
    <xf numFmtId="0" fontId="18" fillId="0" borderId="20" xfId="0" applyFont="1" applyBorder="1" applyAlignment="1">
      <alignment horizontal="center" vertical="center"/>
    </xf>
    <xf numFmtId="0" fontId="18" fillId="0" borderId="19"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8" fillId="38" borderId="70" xfId="0" applyFont="1" applyFill="1" applyBorder="1" applyAlignment="1">
      <alignment horizontal="left" vertical="center" wrapText="1"/>
    </xf>
    <xf numFmtId="0" fontId="28" fillId="38" borderId="71" xfId="0" applyFont="1" applyFill="1" applyBorder="1" applyAlignment="1">
      <alignment horizontal="left" vertical="center" wrapText="1"/>
    </xf>
    <xf numFmtId="0" fontId="28" fillId="38" borderId="72" xfId="0" applyFont="1" applyFill="1" applyBorder="1" applyAlignment="1">
      <alignment horizontal="left" vertical="center" wrapText="1"/>
    </xf>
    <xf numFmtId="0" fontId="28" fillId="38" borderId="15" xfId="0" applyFont="1" applyFill="1" applyBorder="1" applyAlignment="1">
      <alignment horizontal="left" vertical="center" wrapText="1"/>
    </xf>
    <xf numFmtId="0" fontId="28" fillId="38" borderId="0" xfId="0" applyFont="1" applyFill="1" applyBorder="1" applyAlignment="1">
      <alignment horizontal="left" vertical="center" wrapText="1"/>
    </xf>
    <xf numFmtId="0" fontId="28" fillId="38" borderId="13" xfId="0" applyFont="1" applyFill="1" applyBorder="1" applyAlignment="1">
      <alignment horizontal="left" vertical="center" wrapText="1"/>
    </xf>
    <xf numFmtId="0" fontId="28" fillId="38" borderId="73" xfId="0" applyFont="1" applyFill="1" applyBorder="1" applyAlignment="1">
      <alignment horizontal="left" vertical="center" wrapText="1"/>
    </xf>
    <xf numFmtId="0" fontId="28" fillId="38" borderId="74" xfId="0" applyFont="1" applyFill="1" applyBorder="1" applyAlignment="1">
      <alignment horizontal="left" vertical="center" wrapText="1"/>
    </xf>
    <xf numFmtId="0" fontId="28" fillId="38" borderId="75" xfId="0" applyFont="1" applyFill="1" applyBorder="1" applyAlignment="1">
      <alignment horizontal="left" vertical="center" wrapText="1"/>
    </xf>
    <xf numFmtId="0" fontId="22" fillId="40" borderId="42" xfId="0" applyFont="1" applyFill="1" applyBorder="1" applyAlignment="1">
      <alignment horizontal="center" vertical="center" wrapText="1"/>
    </xf>
    <xf numFmtId="0" fontId="22" fillId="40" borderId="64" xfId="0" applyFont="1" applyFill="1" applyBorder="1" applyAlignment="1">
      <alignment horizontal="center" vertical="center" wrapText="1"/>
    </xf>
    <xf numFmtId="0" fontId="22" fillId="40" borderId="64" xfId="0" applyFont="1" applyFill="1" applyBorder="1" applyAlignment="1">
      <alignment horizontal="center" vertical="center"/>
    </xf>
    <xf numFmtId="0" fontId="22" fillId="40" borderId="65" xfId="0" applyFont="1" applyFill="1" applyBorder="1" applyAlignment="1">
      <alignment horizontal="center" vertical="center"/>
    </xf>
    <xf numFmtId="0" fontId="30" fillId="39" borderId="0" xfId="0" applyFont="1" applyFill="1"/>
    <xf numFmtId="0" fontId="25" fillId="39" borderId="0" xfId="0" applyFont="1" applyFill="1"/>
    <xf numFmtId="0" fontId="21" fillId="0" borderId="0" xfId="46" applyFont="1"/>
    <xf numFmtId="0" fontId="25" fillId="0" borderId="0" xfId="0" applyFont="1" applyAlignment="1">
      <alignment vertical="center"/>
    </xf>
    <xf numFmtId="0" fontId="32" fillId="0" borderId="0" xfId="0" applyFont="1" applyAlignment="1">
      <alignment vertical="center"/>
    </xf>
    <xf numFmtId="0" fontId="31" fillId="0" borderId="0" xfId="0" applyFont="1"/>
    <xf numFmtId="0" fontId="32" fillId="0" borderId="0" xfId="0" applyFont="1" applyAlignment="1">
      <alignment horizontal="center" vertical="center"/>
    </xf>
    <xf numFmtId="0" fontId="25" fillId="0" borderId="0" xfId="0" applyFont="1" applyAlignment="1">
      <alignment horizontal="right"/>
    </xf>
    <xf numFmtId="0" fontId="22" fillId="0" borderId="63" xfId="0" applyFont="1" applyFill="1" applyBorder="1" applyAlignment="1">
      <alignment vertical="center" wrapText="1"/>
    </xf>
    <xf numFmtId="4" fontId="22" fillId="0" borderId="59" xfId="0" applyNumberFormat="1" applyFont="1" applyFill="1" applyBorder="1" applyAlignment="1">
      <alignment horizontal="center" vertical="center" wrapText="1"/>
    </xf>
    <xf numFmtId="1" fontId="22" fillId="0" borderId="58" xfId="0" applyNumberFormat="1" applyFont="1" applyFill="1" applyBorder="1" applyAlignment="1">
      <alignment horizontal="center" vertical="center" wrapText="1"/>
    </xf>
    <xf numFmtId="1" fontId="22" fillId="0" borderId="59" xfId="0" applyNumberFormat="1" applyFont="1" applyFill="1" applyBorder="1" applyAlignment="1">
      <alignment horizontal="center" vertical="center" wrapText="1"/>
    </xf>
    <xf numFmtId="0" fontId="22" fillId="0" borderId="63" xfId="0" applyFont="1" applyFill="1" applyBorder="1" applyAlignment="1">
      <alignment horizontal="center" vertical="center" wrapText="1"/>
    </xf>
    <xf numFmtId="0" fontId="22" fillId="0" borderId="59" xfId="0" applyFont="1" applyFill="1" applyBorder="1" applyAlignment="1">
      <alignment horizontal="center" vertical="center" wrapText="1"/>
    </xf>
    <xf numFmtId="0" fontId="22" fillId="0" borderId="58" xfId="0" applyFont="1" applyFill="1" applyBorder="1" applyAlignment="1">
      <alignment vertical="center" wrapText="1"/>
    </xf>
    <xf numFmtId="49" fontId="25" fillId="0" borderId="0" xfId="0" applyNumberFormat="1" applyFont="1" applyAlignment="1">
      <alignment vertical="center"/>
    </xf>
    <xf numFmtId="49" fontId="21" fillId="0" borderId="0" xfId="46" applyNumberFormat="1" applyFont="1"/>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omma 2" xfId="45" xr:uid="{270C589A-9705-4C9B-87E6-F1772D5C584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2" xfId="44" xr:uid="{481F9F26-3C09-4C0D-A03E-18BF6F0CD7FB}"/>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150.statcan.gc.ca/n1/daily-quotidien/171129/t001c-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C5B9-A3ED-4E57-B7B5-FBDA6060AEDD}">
  <dimension ref="A1:R46"/>
  <sheetViews>
    <sheetView workbookViewId="0">
      <selection activeCell="A16" sqref="A16"/>
    </sheetView>
  </sheetViews>
  <sheetFormatPr defaultColWidth="12.5703125" defaultRowHeight="12.75" x14ac:dyDescent="0.2"/>
  <cols>
    <col min="1" max="1" width="15.5703125" style="110" customWidth="1"/>
    <col min="2" max="2" width="20.28515625" style="110" customWidth="1"/>
    <col min="3" max="16384" width="12.5703125" style="110"/>
  </cols>
  <sheetData>
    <row r="1" spans="1:18" x14ac:dyDescent="0.2">
      <c r="A1" s="283" t="s">
        <v>155</v>
      </c>
      <c r="B1" s="284"/>
    </row>
    <row r="2" spans="1:18" x14ac:dyDescent="0.2">
      <c r="A2" s="285" t="s">
        <v>156</v>
      </c>
    </row>
    <row r="3" spans="1:18" x14ac:dyDescent="0.2">
      <c r="A3" s="110" t="s">
        <v>157</v>
      </c>
    </row>
    <row r="4" spans="1:18" x14ac:dyDescent="0.2">
      <c r="A4" s="110" t="s">
        <v>158</v>
      </c>
    </row>
    <row r="5" spans="1:18" x14ac:dyDescent="0.2">
      <c r="A5" s="110" t="s">
        <v>159</v>
      </c>
    </row>
    <row r="8" spans="1:18" x14ac:dyDescent="0.2">
      <c r="A8" s="283" t="s">
        <v>160</v>
      </c>
      <c r="B8" s="284"/>
    </row>
    <row r="9" spans="1:18" x14ac:dyDescent="0.2">
      <c r="A9" s="286" t="s">
        <v>161</v>
      </c>
      <c r="B9" s="287"/>
      <c r="C9" s="287"/>
      <c r="D9" s="287"/>
      <c r="E9" s="287"/>
      <c r="F9" s="287"/>
      <c r="G9" s="287"/>
      <c r="H9" s="287"/>
      <c r="I9" s="287"/>
      <c r="J9" s="287"/>
    </row>
    <row r="10" spans="1:18" x14ac:dyDescent="0.2">
      <c r="A10" s="286" t="s">
        <v>162</v>
      </c>
      <c r="B10" s="287"/>
      <c r="C10" s="287"/>
      <c r="D10" s="287"/>
      <c r="E10" s="287"/>
      <c r="F10" s="287"/>
      <c r="G10" s="287"/>
      <c r="H10" s="287"/>
      <c r="I10" s="287"/>
      <c r="J10" s="287"/>
      <c r="K10" s="287"/>
      <c r="L10" s="287"/>
      <c r="M10" s="287"/>
    </row>
    <row r="11" spans="1:18" x14ac:dyDescent="0.2">
      <c r="A11" s="286" t="s">
        <v>163</v>
      </c>
      <c r="B11" s="287"/>
      <c r="C11" s="287"/>
      <c r="D11" s="287"/>
      <c r="E11" s="287"/>
      <c r="F11" s="287"/>
      <c r="G11" s="287"/>
      <c r="H11" s="287"/>
      <c r="I11" s="287"/>
      <c r="J11" s="287"/>
      <c r="K11" s="287"/>
      <c r="L11" s="287"/>
      <c r="M11" s="287"/>
      <c r="N11" s="287"/>
      <c r="O11" s="287"/>
      <c r="P11" s="287"/>
      <c r="Q11" s="287"/>
      <c r="R11" s="287"/>
    </row>
    <row r="12" spans="1:18" x14ac:dyDescent="0.2">
      <c r="A12" s="286" t="s">
        <v>164</v>
      </c>
      <c r="B12" s="287"/>
      <c r="C12" s="287"/>
      <c r="D12" s="287"/>
      <c r="E12" s="287"/>
      <c r="F12" s="287"/>
      <c r="G12" s="287"/>
      <c r="H12" s="287"/>
      <c r="I12" s="287"/>
      <c r="J12" s="287"/>
      <c r="K12" s="287"/>
      <c r="L12" s="287"/>
      <c r="M12" s="287"/>
      <c r="N12" s="287"/>
      <c r="O12" s="287"/>
      <c r="P12" s="287"/>
      <c r="Q12" s="287"/>
    </row>
    <row r="13" spans="1:18" x14ac:dyDescent="0.2">
      <c r="A13" s="288" t="s">
        <v>165</v>
      </c>
      <c r="B13" s="289"/>
      <c r="C13" s="289"/>
      <c r="D13" s="289"/>
      <c r="E13" s="289"/>
      <c r="F13" s="289"/>
      <c r="G13" s="289"/>
      <c r="H13" s="289"/>
      <c r="I13" s="289"/>
      <c r="J13" s="289"/>
      <c r="K13" s="289"/>
      <c r="L13" s="289"/>
      <c r="M13" s="289"/>
      <c r="N13" s="289"/>
      <c r="O13" s="289"/>
      <c r="P13" s="289"/>
      <c r="Q13" s="289"/>
      <c r="R13" s="289"/>
    </row>
    <row r="15" spans="1:18" x14ac:dyDescent="0.2">
      <c r="E15" s="110" t="s">
        <v>6</v>
      </c>
    </row>
    <row r="16" spans="1:18" x14ac:dyDescent="0.2">
      <c r="A16" s="283" t="s">
        <v>166</v>
      </c>
      <c r="B16" s="284"/>
    </row>
    <row r="17" spans="1:2" x14ac:dyDescent="0.2">
      <c r="A17" s="110" t="s">
        <v>167</v>
      </c>
      <c r="B17" s="110" t="s">
        <v>168</v>
      </c>
    </row>
    <row r="19" spans="1:2" x14ac:dyDescent="0.2">
      <c r="A19" s="110" t="s">
        <v>169</v>
      </c>
      <c r="B19" s="285" t="s">
        <v>170</v>
      </c>
    </row>
    <row r="21" spans="1:2" x14ac:dyDescent="0.2">
      <c r="A21" s="110" t="s">
        <v>171</v>
      </c>
      <c r="B21" s="110" t="s">
        <v>172</v>
      </c>
    </row>
    <row r="22" spans="1:2" x14ac:dyDescent="0.2">
      <c r="B22" s="110" t="s">
        <v>173</v>
      </c>
    </row>
    <row r="23" spans="1:2" x14ac:dyDescent="0.2">
      <c r="B23" s="110" t="s">
        <v>174</v>
      </c>
    </row>
    <row r="25" spans="1:2" x14ac:dyDescent="0.2">
      <c r="A25" s="110" t="s">
        <v>175</v>
      </c>
      <c r="B25" s="110" t="s">
        <v>176</v>
      </c>
    </row>
    <row r="27" spans="1:2" x14ac:dyDescent="0.2">
      <c r="A27" s="110" t="s">
        <v>177</v>
      </c>
      <c r="B27" s="110" t="s">
        <v>178</v>
      </c>
    </row>
    <row r="30" spans="1:2" x14ac:dyDescent="0.2">
      <c r="A30" s="283" t="s">
        <v>179</v>
      </c>
      <c r="B30" s="284"/>
    </row>
    <row r="31" spans="1:2" x14ac:dyDescent="0.2">
      <c r="A31" s="110" t="s">
        <v>180</v>
      </c>
    </row>
    <row r="32" spans="1:2" x14ac:dyDescent="0.2">
      <c r="A32" s="285" t="s">
        <v>181</v>
      </c>
    </row>
    <row r="46" spans="1:1" x14ac:dyDescent="0.2">
      <c r="A46" s="290"/>
    </row>
  </sheetData>
  <hyperlinks>
    <hyperlink ref="B19" r:id="rId1" xr:uid="{1E106961-CAA2-4C84-99B8-863F322DA933}"/>
    <hyperlink ref="A2" r:id="rId2" xr:uid="{AD60EDB8-EDC4-4E59-AAA4-92FAB58332D5}"/>
    <hyperlink ref="A32" r:id="rId3" xr:uid="{AC3312A2-0765-4629-9FEB-E3B158F414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opLeftCell="A9" workbookViewId="0">
      <selection activeCell="V2" sqref="V2:V41"/>
    </sheetView>
  </sheetViews>
  <sheetFormatPr defaultRowHeight="12.75" x14ac:dyDescent="0.2"/>
  <cols>
    <col min="1" max="1" width="12.5703125" style="110" bestFit="1" customWidth="1"/>
    <col min="2" max="21" width="9.140625" style="110"/>
    <col min="22" max="22" width="13.85546875" style="110" bestFit="1" customWidth="1"/>
    <col min="23" max="16384" width="9.140625" style="110"/>
  </cols>
  <sheetData>
    <row r="1" spans="1:22" s="252" customFormat="1" ht="115.5" thickBot="1" x14ac:dyDescent="0.25">
      <c r="A1" s="246" t="s">
        <v>133</v>
      </c>
      <c r="B1" s="247" t="s">
        <v>134</v>
      </c>
      <c r="C1" s="247" t="s">
        <v>135</v>
      </c>
      <c r="D1" s="248" t="s">
        <v>136</v>
      </c>
      <c r="E1" s="246" t="s">
        <v>137</v>
      </c>
      <c r="F1" s="246" t="s">
        <v>138</v>
      </c>
      <c r="G1" s="246" t="s">
        <v>139</v>
      </c>
      <c r="H1" s="246" t="s">
        <v>140</v>
      </c>
      <c r="I1" s="249" t="s">
        <v>141</v>
      </c>
      <c r="J1" s="248" t="s">
        <v>142</v>
      </c>
      <c r="K1" s="246" t="s">
        <v>143</v>
      </c>
      <c r="L1" s="246" t="s">
        <v>144</v>
      </c>
      <c r="M1" s="246" t="s">
        <v>145</v>
      </c>
      <c r="N1" s="250" t="s">
        <v>146</v>
      </c>
      <c r="O1" s="246" t="s">
        <v>147</v>
      </c>
      <c r="P1" s="246" t="s">
        <v>148</v>
      </c>
      <c r="Q1" s="246" t="s">
        <v>149</v>
      </c>
      <c r="R1" s="250" t="s">
        <v>150</v>
      </c>
      <c r="S1" s="246" t="s">
        <v>151</v>
      </c>
      <c r="T1" s="246" t="s">
        <v>152</v>
      </c>
      <c r="U1" s="249" t="s">
        <v>153</v>
      </c>
      <c r="V1" s="251" t="s">
        <v>154</v>
      </c>
    </row>
    <row r="2" spans="1:22" ht="13.5" thickTop="1" x14ac:dyDescent="0.2">
      <c r="A2" s="253" t="s">
        <v>92</v>
      </c>
      <c r="B2" s="253" t="s">
        <v>93</v>
      </c>
      <c r="C2" s="253" t="s">
        <v>70</v>
      </c>
      <c r="D2" s="253">
        <v>0.81870002746582027</v>
      </c>
      <c r="E2" s="253">
        <v>2864</v>
      </c>
      <c r="F2" s="253">
        <v>2310</v>
      </c>
      <c r="G2" s="253">
        <v>1718</v>
      </c>
      <c r="H2" s="253">
        <v>3498.2287821158875</v>
      </c>
      <c r="I2" s="253">
        <v>2821.5462593183311</v>
      </c>
      <c r="J2" s="253">
        <v>1295</v>
      </c>
      <c r="K2" s="253">
        <v>405</v>
      </c>
      <c r="L2" s="253">
        <v>50</v>
      </c>
      <c r="M2" s="253">
        <v>25</v>
      </c>
      <c r="N2" s="254">
        <v>1.9305019305019305E-2</v>
      </c>
      <c r="O2" s="253">
        <v>680</v>
      </c>
      <c r="P2" s="253">
        <v>125</v>
      </c>
      <c r="Q2" s="253">
        <v>805</v>
      </c>
      <c r="R2" s="254">
        <v>0.6216216216216216</v>
      </c>
      <c r="S2" s="253">
        <v>0</v>
      </c>
      <c r="T2" s="253">
        <v>0</v>
      </c>
      <c r="U2" s="253">
        <v>10</v>
      </c>
      <c r="V2" s="253" t="s">
        <v>0</v>
      </c>
    </row>
    <row r="3" spans="1:22" x14ac:dyDescent="0.2">
      <c r="A3" s="253" t="s">
        <v>94</v>
      </c>
      <c r="B3" s="253" t="s">
        <v>93</v>
      </c>
      <c r="C3" s="253" t="s">
        <v>70</v>
      </c>
      <c r="D3" s="253">
        <v>1.010999984741211</v>
      </c>
      <c r="E3" s="253">
        <v>1254</v>
      </c>
      <c r="F3" s="253">
        <v>1513</v>
      </c>
      <c r="G3" s="253">
        <v>606</v>
      </c>
      <c r="H3" s="253">
        <v>1240.3561018064611</v>
      </c>
      <c r="I3" s="253">
        <v>1496.5381036947172</v>
      </c>
      <c r="J3" s="253">
        <v>815</v>
      </c>
      <c r="K3" s="253">
        <v>190</v>
      </c>
      <c r="L3" s="253">
        <v>25</v>
      </c>
      <c r="M3" s="253">
        <v>15</v>
      </c>
      <c r="N3" s="254">
        <v>1.8404907975460124E-2</v>
      </c>
      <c r="O3" s="253">
        <v>510</v>
      </c>
      <c r="P3" s="253">
        <v>60</v>
      </c>
      <c r="Q3" s="253">
        <v>570</v>
      </c>
      <c r="R3" s="254">
        <v>0.69938650306748462</v>
      </c>
      <c r="S3" s="253">
        <v>0</v>
      </c>
      <c r="T3" s="253">
        <v>10</v>
      </c>
      <c r="U3" s="253">
        <v>0</v>
      </c>
      <c r="V3" s="253" t="s">
        <v>0</v>
      </c>
    </row>
    <row r="4" spans="1:22" x14ac:dyDescent="0.2">
      <c r="A4" s="253" t="s">
        <v>95</v>
      </c>
      <c r="B4" s="253" t="s">
        <v>93</v>
      </c>
      <c r="C4" s="253" t="s">
        <v>70</v>
      </c>
      <c r="D4" s="253">
        <v>1.3385000610351563</v>
      </c>
      <c r="E4" s="253">
        <v>2877</v>
      </c>
      <c r="F4" s="253">
        <v>1442</v>
      </c>
      <c r="G4" s="253">
        <v>1127</v>
      </c>
      <c r="H4" s="253">
        <v>2149.4208956367274</v>
      </c>
      <c r="I4" s="253">
        <v>1077.3253150879948</v>
      </c>
      <c r="J4" s="253">
        <v>1325</v>
      </c>
      <c r="K4" s="253">
        <v>630</v>
      </c>
      <c r="L4" s="253">
        <v>100</v>
      </c>
      <c r="M4" s="253">
        <v>20</v>
      </c>
      <c r="N4" s="254">
        <v>1.509433962264151E-2</v>
      </c>
      <c r="O4" s="253">
        <v>460</v>
      </c>
      <c r="P4" s="253">
        <v>90</v>
      </c>
      <c r="Q4" s="253">
        <v>550</v>
      </c>
      <c r="R4" s="254">
        <v>0.41509433962264153</v>
      </c>
      <c r="S4" s="253">
        <v>0</v>
      </c>
      <c r="T4" s="253">
        <v>0</v>
      </c>
      <c r="U4" s="253">
        <v>10</v>
      </c>
      <c r="V4" s="253" t="s">
        <v>0</v>
      </c>
    </row>
    <row r="5" spans="1:22" x14ac:dyDescent="0.2">
      <c r="A5" s="255" t="s">
        <v>126</v>
      </c>
      <c r="B5" s="255" t="s">
        <v>93</v>
      </c>
      <c r="C5" s="255" t="s">
        <v>70</v>
      </c>
      <c r="D5" s="255">
        <v>1.6317999267578125</v>
      </c>
      <c r="E5" s="255">
        <v>2739</v>
      </c>
      <c r="F5" s="255">
        <v>1422</v>
      </c>
      <c r="G5" s="255">
        <v>1310</v>
      </c>
      <c r="H5" s="255">
        <v>1678.5145991776449</v>
      </c>
      <c r="I5" s="255">
        <v>871.43036145695919</v>
      </c>
      <c r="J5" s="255">
        <v>1245</v>
      </c>
      <c r="K5" s="255">
        <v>755</v>
      </c>
      <c r="L5" s="255">
        <v>110</v>
      </c>
      <c r="M5" s="255">
        <v>170</v>
      </c>
      <c r="N5" s="256">
        <v>0.13654618473895583</v>
      </c>
      <c r="O5" s="255">
        <v>120</v>
      </c>
      <c r="P5" s="255">
        <v>65</v>
      </c>
      <c r="Q5" s="255">
        <v>185</v>
      </c>
      <c r="R5" s="256">
        <v>0.14859437751004015</v>
      </c>
      <c r="S5" s="255">
        <v>0</v>
      </c>
      <c r="T5" s="255">
        <v>10</v>
      </c>
      <c r="U5" s="255">
        <v>25</v>
      </c>
      <c r="V5" s="255" t="s">
        <v>1</v>
      </c>
    </row>
    <row r="6" spans="1:22" x14ac:dyDescent="0.2">
      <c r="A6" s="255" t="s">
        <v>127</v>
      </c>
      <c r="B6" s="255" t="s">
        <v>93</v>
      </c>
      <c r="C6" s="255" t="s">
        <v>70</v>
      </c>
      <c r="D6" s="255">
        <v>3.1447000122070312</v>
      </c>
      <c r="E6" s="255">
        <v>5394</v>
      </c>
      <c r="F6" s="255">
        <v>2901</v>
      </c>
      <c r="G6" s="255">
        <v>2690</v>
      </c>
      <c r="H6" s="255">
        <v>1715.2669504441387</v>
      </c>
      <c r="I6" s="255">
        <v>922.50452785288212</v>
      </c>
      <c r="J6" s="255">
        <v>2280</v>
      </c>
      <c r="K6" s="255">
        <v>1395</v>
      </c>
      <c r="L6" s="255">
        <v>265</v>
      </c>
      <c r="M6" s="255">
        <v>355</v>
      </c>
      <c r="N6" s="256">
        <v>0.15570175438596492</v>
      </c>
      <c r="O6" s="255">
        <v>220</v>
      </c>
      <c r="P6" s="255">
        <v>15</v>
      </c>
      <c r="Q6" s="255">
        <v>235</v>
      </c>
      <c r="R6" s="256">
        <v>0.10307017543859649</v>
      </c>
      <c r="S6" s="255">
        <v>0</v>
      </c>
      <c r="T6" s="255">
        <v>15</v>
      </c>
      <c r="U6" s="255">
        <v>10</v>
      </c>
      <c r="V6" s="255" t="s">
        <v>1</v>
      </c>
    </row>
    <row r="7" spans="1:22" x14ac:dyDescent="0.2">
      <c r="A7" s="255" t="s">
        <v>128</v>
      </c>
      <c r="B7" s="255" t="s">
        <v>93</v>
      </c>
      <c r="C7" s="255" t="s">
        <v>70</v>
      </c>
      <c r="D7" s="255">
        <v>1.1598999786376953</v>
      </c>
      <c r="E7" s="255">
        <v>3671</v>
      </c>
      <c r="F7" s="255">
        <v>1886</v>
      </c>
      <c r="G7" s="255">
        <v>1800</v>
      </c>
      <c r="H7" s="255">
        <v>3164.9280693250776</v>
      </c>
      <c r="I7" s="255">
        <v>1626.0022715192308</v>
      </c>
      <c r="J7" s="255">
        <v>1395</v>
      </c>
      <c r="K7" s="255">
        <v>820</v>
      </c>
      <c r="L7" s="255">
        <v>130</v>
      </c>
      <c r="M7" s="255">
        <v>180</v>
      </c>
      <c r="N7" s="256">
        <v>0.12903225806451613</v>
      </c>
      <c r="O7" s="255">
        <v>150</v>
      </c>
      <c r="P7" s="255">
        <v>100</v>
      </c>
      <c r="Q7" s="255">
        <v>250</v>
      </c>
      <c r="R7" s="256">
        <v>0.17921146953405018</v>
      </c>
      <c r="S7" s="255">
        <v>0</v>
      </c>
      <c r="T7" s="255">
        <v>0</v>
      </c>
      <c r="U7" s="255">
        <v>10</v>
      </c>
      <c r="V7" s="255" t="s">
        <v>1</v>
      </c>
    </row>
    <row r="8" spans="1:22" x14ac:dyDescent="0.2">
      <c r="A8" s="253" t="s">
        <v>96</v>
      </c>
      <c r="B8" s="253" t="s">
        <v>93</v>
      </c>
      <c r="C8" s="253" t="s">
        <v>70</v>
      </c>
      <c r="D8" s="253">
        <v>0.95220001220703121</v>
      </c>
      <c r="E8" s="253">
        <v>3877</v>
      </c>
      <c r="F8" s="253">
        <v>2556</v>
      </c>
      <c r="G8" s="253">
        <v>2154</v>
      </c>
      <c r="H8" s="253">
        <v>4071.623556288137</v>
      </c>
      <c r="I8" s="253">
        <v>2684.3099844912249</v>
      </c>
      <c r="J8" s="253">
        <v>2010</v>
      </c>
      <c r="K8" s="253">
        <v>1000</v>
      </c>
      <c r="L8" s="253">
        <v>110</v>
      </c>
      <c r="M8" s="253">
        <v>195</v>
      </c>
      <c r="N8" s="254">
        <v>9.7014925373134331E-2</v>
      </c>
      <c r="O8" s="253">
        <v>500</v>
      </c>
      <c r="P8" s="253">
        <v>165</v>
      </c>
      <c r="Q8" s="253">
        <v>665</v>
      </c>
      <c r="R8" s="254">
        <v>0.3308457711442786</v>
      </c>
      <c r="S8" s="253">
        <v>0</v>
      </c>
      <c r="T8" s="253">
        <v>30</v>
      </c>
      <c r="U8" s="253">
        <v>0</v>
      </c>
      <c r="V8" s="253" t="s">
        <v>0</v>
      </c>
    </row>
    <row r="9" spans="1:22" x14ac:dyDescent="0.2">
      <c r="A9" s="253" t="s">
        <v>97</v>
      </c>
      <c r="B9" s="253" t="s">
        <v>93</v>
      </c>
      <c r="C9" s="253" t="s">
        <v>70</v>
      </c>
      <c r="D9" s="253">
        <v>0.60659999847412105</v>
      </c>
      <c r="E9" s="253">
        <v>2478</v>
      </c>
      <c r="F9" s="253">
        <v>1647</v>
      </c>
      <c r="G9" s="253">
        <v>1292</v>
      </c>
      <c r="H9" s="253">
        <v>4085.0643030552483</v>
      </c>
      <c r="I9" s="253">
        <v>2715.1335379870839</v>
      </c>
      <c r="J9" s="253">
        <v>1235</v>
      </c>
      <c r="K9" s="253">
        <v>500</v>
      </c>
      <c r="L9" s="253">
        <v>160</v>
      </c>
      <c r="M9" s="253">
        <v>85</v>
      </c>
      <c r="N9" s="254">
        <v>6.8825910931174086E-2</v>
      </c>
      <c r="O9" s="253">
        <v>325</v>
      </c>
      <c r="P9" s="253">
        <v>110</v>
      </c>
      <c r="Q9" s="253">
        <v>435</v>
      </c>
      <c r="R9" s="254">
        <v>0.35222672064777327</v>
      </c>
      <c r="S9" s="253">
        <v>0</v>
      </c>
      <c r="T9" s="253">
        <v>30</v>
      </c>
      <c r="U9" s="253">
        <v>20</v>
      </c>
      <c r="V9" s="253" t="s">
        <v>0</v>
      </c>
    </row>
    <row r="10" spans="1:22" x14ac:dyDescent="0.2">
      <c r="A10" s="253" t="s">
        <v>98</v>
      </c>
      <c r="B10" s="253" t="s">
        <v>93</v>
      </c>
      <c r="C10" s="253" t="s">
        <v>70</v>
      </c>
      <c r="D10" s="253">
        <v>0.73839996337890623</v>
      </c>
      <c r="E10" s="253">
        <v>3200</v>
      </c>
      <c r="F10" s="253">
        <v>2158</v>
      </c>
      <c r="G10" s="253">
        <v>1739</v>
      </c>
      <c r="H10" s="253">
        <v>4333.6946894699886</v>
      </c>
      <c r="I10" s="253">
        <v>2922.5353562113237</v>
      </c>
      <c r="J10" s="253">
        <v>1390</v>
      </c>
      <c r="K10" s="253">
        <v>425</v>
      </c>
      <c r="L10" s="253">
        <v>105</v>
      </c>
      <c r="M10" s="253">
        <v>60</v>
      </c>
      <c r="N10" s="254">
        <v>4.3165467625899283E-2</v>
      </c>
      <c r="O10" s="253">
        <v>635</v>
      </c>
      <c r="P10" s="253">
        <v>115</v>
      </c>
      <c r="Q10" s="253">
        <v>750</v>
      </c>
      <c r="R10" s="254">
        <v>0.53956834532374098</v>
      </c>
      <c r="S10" s="253">
        <v>0</v>
      </c>
      <c r="T10" s="253">
        <v>25</v>
      </c>
      <c r="U10" s="253">
        <v>25</v>
      </c>
      <c r="V10" s="253" t="s">
        <v>0</v>
      </c>
    </row>
    <row r="11" spans="1:22" x14ac:dyDescent="0.2">
      <c r="A11" s="253" t="s">
        <v>99</v>
      </c>
      <c r="B11" s="253" t="s">
        <v>93</v>
      </c>
      <c r="C11" s="253" t="s">
        <v>70</v>
      </c>
      <c r="D11" s="253">
        <v>1.1844000244140624</v>
      </c>
      <c r="E11" s="253">
        <v>4179</v>
      </c>
      <c r="F11" s="253">
        <v>2122</v>
      </c>
      <c r="G11" s="253">
        <v>1952</v>
      </c>
      <c r="H11" s="253">
        <v>3528.3687215959017</v>
      </c>
      <c r="I11" s="253">
        <v>1791.6244142681271</v>
      </c>
      <c r="J11" s="253">
        <v>1665</v>
      </c>
      <c r="K11" s="253">
        <v>730</v>
      </c>
      <c r="L11" s="253">
        <v>230</v>
      </c>
      <c r="M11" s="253">
        <v>85</v>
      </c>
      <c r="N11" s="254">
        <v>5.1051051051051052E-2</v>
      </c>
      <c r="O11" s="253">
        <v>445</v>
      </c>
      <c r="P11" s="253">
        <v>115</v>
      </c>
      <c r="Q11" s="253">
        <v>560</v>
      </c>
      <c r="R11" s="254">
        <v>0.33633633633633636</v>
      </c>
      <c r="S11" s="253">
        <v>0</v>
      </c>
      <c r="T11" s="253">
        <v>45</v>
      </c>
      <c r="U11" s="253">
        <v>10</v>
      </c>
      <c r="V11" s="253" t="s">
        <v>0</v>
      </c>
    </row>
    <row r="12" spans="1:22" x14ac:dyDescent="0.2">
      <c r="A12" s="255" t="s">
        <v>129</v>
      </c>
      <c r="B12" s="255" t="s">
        <v>93</v>
      </c>
      <c r="C12" s="255" t="s">
        <v>70</v>
      </c>
      <c r="D12" s="255">
        <v>4.1132998657226558</v>
      </c>
      <c r="E12" s="255">
        <v>6612</v>
      </c>
      <c r="F12" s="255">
        <v>3010</v>
      </c>
      <c r="G12" s="255">
        <v>2871</v>
      </c>
      <c r="H12" s="255">
        <v>1607.4685084595342</v>
      </c>
      <c r="I12" s="255">
        <v>731.77256661572869</v>
      </c>
      <c r="J12" s="255">
        <v>2095</v>
      </c>
      <c r="K12" s="255">
        <v>1300</v>
      </c>
      <c r="L12" s="255">
        <v>245</v>
      </c>
      <c r="M12" s="255">
        <v>235</v>
      </c>
      <c r="N12" s="256">
        <v>0.11217183770883055</v>
      </c>
      <c r="O12" s="255">
        <v>160</v>
      </c>
      <c r="P12" s="255">
        <v>80</v>
      </c>
      <c r="Q12" s="255">
        <v>240</v>
      </c>
      <c r="R12" s="256">
        <v>0.11455847255369929</v>
      </c>
      <c r="S12" s="255">
        <v>10</v>
      </c>
      <c r="T12" s="255">
        <v>55</v>
      </c>
      <c r="U12" s="255">
        <v>15</v>
      </c>
      <c r="V12" s="255" t="s">
        <v>1</v>
      </c>
    </row>
    <row r="13" spans="1:22" x14ac:dyDescent="0.2">
      <c r="A13" s="255" t="s">
        <v>130</v>
      </c>
      <c r="B13" s="255" t="s">
        <v>93</v>
      </c>
      <c r="C13" s="255" t="s">
        <v>70</v>
      </c>
      <c r="D13" s="255">
        <v>2.6683999633789064</v>
      </c>
      <c r="E13" s="255">
        <v>2291</v>
      </c>
      <c r="F13" s="255">
        <v>1073</v>
      </c>
      <c r="G13" s="255">
        <v>1015</v>
      </c>
      <c r="H13" s="255">
        <v>858.56694327749233</v>
      </c>
      <c r="I13" s="255">
        <v>402.11363166161033</v>
      </c>
      <c r="J13" s="255">
        <v>1025</v>
      </c>
      <c r="K13" s="255">
        <v>745</v>
      </c>
      <c r="L13" s="255">
        <v>140</v>
      </c>
      <c r="M13" s="255">
        <v>80</v>
      </c>
      <c r="N13" s="256">
        <v>7.8048780487804878E-2</v>
      </c>
      <c r="O13" s="255">
        <v>20</v>
      </c>
      <c r="P13" s="255">
        <v>10</v>
      </c>
      <c r="Q13" s="255">
        <v>30</v>
      </c>
      <c r="R13" s="256">
        <v>2.9268292682926831E-2</v>
      </c>
      <c r="S13" s="255">
        <v>0</v>
      </c>
      <c r="T13" s="255">
        <v>15</v>
      </c>
      <c r="U13" s="255">
        <v>0</v>
      </c>
      <c r="V13" s="255" t="s">
        <v>1</v>
      </c>
    </row>
    <row r="14" spans="1:22" x14ac:dyDescent="0.2">
      <c r="A14" s="257" t="s">
        <v>101</v>
      </c>
      <c r="B14" s="257" t="s">
        <v>93</v>
      </c>
      <c r="C14" s="257" t="s">
        <v>70</v>
      </c>
      <c r="D14" s="257">
        <v>1.5810000610351562</v>
      </c>
      <c r="E14" s="257">
        <v>4157</v>
      </c>
      <c r="F14" s="257">
        <v>1942</v>
      </c>
      <c r="G14" s="257">
        <v>1853</v>
      </c>
      <c r="H14" s="257">
        <v>2629.3484120919093</v>
      </c>
      <c r="I14" s="257">
        <v>1228.3364484682436</v>
      </c>
      <c r="J14" s="257">
        <v>1995</v>
      </c>
      <c r="K14" s="257">
        <v>1330</v>
      </c>
      <c r="L14" s="257">
        <v>230</v>
      </c>
      <c r="M14" s="257">
        <v>115</v>
      </c>
      <c r="N14" s="258">
        <v>5.764411027568922E-2</v>
      </c>
      <c r="O14" s="257">
        <v>145</v>
      </c>
      <c r="P14" s="257">
        <v>100</v>
      </c>
      <c r="Q14" s="257">
        <v>245</v>
      </c>
      <c r="R14" s="258">
        <v>0.12280701754385964</v>
      </c>
      <c r="S14" s="257">
        <v>15</v>
      </c>
      <c r="T14" s="257">
        <v>45</v>
      </c>
      <c r="U14" s="257">
        <v>10</v>
      </c>
      <c r="V14" s="257" t="s">
        <v>2</v>
      </c>
    </row>
    <row r="15" spans="1:22" x14ac:dyDescent="0.2">
      <c r="A15" s="110" t="s">
        <v>115</v>
      </c>
      <c r="B15" s="110" t="s">
        <v>93</v>
      </c>
      <c r="C15" s="110" t="s">
        <v>70</v>
      </c>
      <c r="D15" s="110">
        <v>5.7633001708984377</v>
      </c>
      <c r="E15" s="110">
        <v>642</v>
      </c>
      <c r="F15" s="110">
        <v>451</v>
      </c>
      <c r="G15" s="110">
        <v>435</v>
      </c>
      <c r="H15" s="110">
        <v>111.39451025677168</v>
      </c>
      <c r="I15" s="110">
        <v>78.253775896891014</v>
      </c>
      <c r="J15" s="110">
        <v>265</v>
      </c>
      <c r="K15" s="110">
        <v>130</v>
      </c>
      <c r="L15" s="110">
        <v>10</v>
      </c>
      <c r="M15" s="110">
        <v>40</v>
      </c>
      <c r="N15" s="259">
        <v>0.15094339622641509</v>
      </c>
      <c r="O15" s="110">
        <v>70</v>
      </c>
      <c r="P15" s="110">
        <v>10</v>
      </c>
      <c r="Q15" s="110">
        <v>80</v>
      </c>
      <c r="R15" s="259">
        <v>0.30188679245283018</v>
      </c>
      <c r="S15" s="110">
        <v>0</v>
      </c>
      <c r="T15" s="110">
        <v>10</v>
      </c>
      <c r="U15" s="110">
        <v>0</v>
      </c>
      <c r="V15" s="110" t="s">
        <v>3</v>
      </c>
    </row>
    <row r="16" spans="1:22" x14ac:dyDescent="0.2">
      <c r="A16" s="255" t="s">
        <v>131</v>
      </c>
      <c r="B16" s="255" t="s">
        <v>93</v>
      </c>
      <c r="C16" s="255" t="s">
        <v>70</v>
      </c>
      <c r="D16" s="255">
        <v>2.0249999999999999</v>
      </c>
      <c r="E16" s="255">
        <v>4308</v>
      </c>
      <c r="F16" s="255">
        <v>2249</v>
      </c>
      <c r="G16" s="255">
        <v>2160</v>
      </c>
      <c r="H16" s="255">
        <v>2127.4074074074074</v>
      </c>
      <c r="I16" s="255">
        <v>1110.6172839506173</v>
      </c>
      <c r="J16" s="255">
        <v>1580</v>
      </c>
      <c r="K16" s="255">
        <v>965</v>
      </c>
      <c r="L16" s="255">
        <v>155</v>
      </c>
      <c r="M16" s="255">
        <v>245</v>
      </c>
      <c r="N16" s="256">
        <v>0.1550632911392405</v>
      </c>
      <c r="O16" s="255">
        <v>150</v>
      </c>
      <c r="P16" s="255">
        <v>20</v>
      </c>
      <c r="Q16" s="255">
        <v>170</v>
      </c>
      <c r="R16" s="256">
        <v>0.10759493670886076</v>
      </c>
      <c r="S16" s="255">
        <v>10</v>
      </c>
      <c r="T16" s="255">
        <v>20</v>
      </c>
      <c r="U16" s="255">
        <v>20</v>
      </c>
      <c r="V16" s="255" t="s">
        <v>1</v>
      </c>
    </row>
    <row r="17" spans="1:22" x14ac:dyDescent="0.2">
      <c r="A17" s="257" t="s">
        <v>102</v>
      </c>
      <c r="B17" s="257" t="s">
        <v>93</v>
      </c>
      <c r="C17" s="257" t="s">
        <v>70</v>
      </c>
      <c r="D17" s="257">
        <v>1.6485000610351563</v>
      </c>
      <c r="E17" s="257">
        <v>3274</v>
      </c>
      <c r="F17" s="257">
        <v>1359</v>
      </c>
      <c r="G17" s="257">
        <v>1321</v>
      </c>
      <c r="H17" s="257">
        <v>1986.0478488209033</v>
      </c>
      <c r="I17" s="257">
        <v>824.38577475491979</v>
      </c>
      <c r="J17" s="257">
        <v>1500</v>
      </c>
      <c r="K17" s="257">
        <v>1160</v>
      </c>
      <c r="L17" s="257">
        <v>150</v>
      </c>
      <c r="M17" s="257">
        <v>95</v>
      </c>
      <c r="N17" s="258">
        <v>6.3333333333333339E-2</v>
      </c>
      <c r="O17" s="257">
        <v>65</v>
      </c>
      <c r="P17" s="257">
        <v>30</v>
      </c>
      <c r="Q17" s="257">
        <v>95</v>
      </c>
      <c r="R17" s="258">
        <v>6.3333333333333339E-2</v>
      </c>
      <c r="S17" s="257">
        <v>0</v>
      </c>
      <c r="T17" s="257">
        <v>0</v>
      </c>
      <c r="U17" s="257">
        <v>0</v>
      </c>
      <c r="V17" s="257" t="s">
        <v>2</v>
      </c>
    </row>
    <row r="18" spans="1:22" x14ac:dyDescent="0.2">
      <c r="A18" s="260" t="s">
        <v>132</v>
      </c>
      <c r="B18" s="260" t="s">
        <v>93</v>
      </c>
      <c r="C18" s="260" t="s">
        <v>70</v>
      </c>
      <c r="D18" s="260">
        <v>0.13760000228881836</v>
      </c>
      <c r="E18" s="260">
        <v>467</v>
      </c>
      <c r="F18" s="260">
        <v>0</v>
      </c>
      <c r="G18" s="260">
        <v>0</v>
      </c>
      <c r="H18" s="260">
        <v>3393.8952923836496</v>
      </c>
      <c r="I18" s="260">
        <v>0</v>
      </c>
      <c r="J18" s="260">
        <v>0</v>
      </c>
      <c r="K18" s="260">
        <v>0</v>
      </c>
      <c r="L18" s="260">
        <v>0</v>
      </c>
      <c r="M18" s="260">
        <v>0</v>
      </c>
      <c r="N18" s="261" t="e">
        <v>#DIV/0!</v>
      </c>
      <c r="O18" s="260">
        <v>0</v>
      </c>
      <c r="P18" s="260">
        <v>0</v>
      </c>
      <c r="Q18" s="260">
        <v>0</v>
      </c>
      <c r="R18" s="261" t="e">
        <v>#DIV/0!</v>
      </c>
      <c r="S18" s="260">
        <v>0</v>
      </c>
      <c r="T18" s="260">
        <v>0</v>
      </c>
      <c r="U18" s="260">
        <v>0</v>
      </c>
      <c r="V18" s="260" t="s">
        <v>89</v>
      </c>
    </row>
    <row r="19" spans="1:22" x14ac:dyDescent="0.2">
      <c r="A19" s="253" t="s">
        <v>100</v>
      </c>
      <c r="B19" s="253" t="s">
        <v>93</v>
      </c>
      <c r="C19" s="253" t="s">
        <v>70</v>
      </c>
      <c r="D19" s="253">
        <v>3.1310998535156251</v>
      </c>
      <c r="E19" s="253">
        <v>1657</v>
      </c>
      <c r="F19" s="253">
        <v>758</v>
      </c>
      <c r="G19" s="253">
        <v>469</v>
      </c>
      <c r="H19" s="253">
        <v>529.20701271775363</v>
      </c>
      <c r="I19" s="253">
        <v>242.08745663250286</v>
      </c>
      <c r="J19" s="253">
        <v>835</v>
      </c>
      <c r="K19" s="253">
        <v>445</v>
      </c>
      <c r="L19" s="253">
        <v>50</v>
      </c>
      <c r="M19" s="253">
        <v>10</v>
      </c>
      <c r="N19" s="254">
        <v>1.1976047904191617E-2</v>
      </c>
      <c r="O19" s="253">
        <v>255</v>
      </c>
      <c r="P19" s="253">
        <v>50</v>
      </c>
      <c r="Q19" s="253">
        <v>305</v>
      </c>
      <c r="R19" s="254">
        <v>0.3652694610778443</v>
      </c>
      <c r="S19" s="253">
        <v>0</v>
      </c>
      <c r="T19" s="253">
        <v>0</v>
      </c>
      <c r="U19" s="253">
        <v>10</v>
      </c>
      <c r="V19" s="253" t="s">
        <v>0</v>
      </c>
    </row>
    <row r="20" spans="1:22" x14ac:dyDescent="0.2">
      <c r="A20" s="257" t="s">
        <v>103</v>
      </c>
      <c r="B20" s="257" t="s">
        <v>93</v>
      </c>
      <c r="C20" s="257" t="s">
        <v>70</v>
      </c>
      <c r="D20" s="257">
        <v>30.94449951171875</v>
      </c>
      <c r="E20" s="257">
        <v>7622</v>
      </c>
      <c r="F20" s="257">
        <v>2754</v>
      </c>
      <c r="G20" s="257">
        <v>2705</v>
      </c>
      <c r="H20" s="257">
        <v>246.3119494666098</v>
      </c>
      <c r="I20" s="257">
        <v>88.998046291136632</v>
      </c>
      <c r="J20" s="257">
        <v>3615</v>
      </c>
      <c r="K20" s="257">
        <v>2985</v>
      </c>
      <c r="L20" s="257">
        <v>305</v>
      </c>
      <c r="M20" s="257">
        <v>80</v>
      </c>
      <c r="N20" s="258">
        <v>2.2130013831258646E-2</v>
      </c>
      <c r="O20" s="257">
        <v>150</v>
      </c>
      <c r="P20" s="257">
        <v>85</v>
      </c>
      <c r="Q20" s="257">
        <v>235</v>
      </c>
      <c r="R20" s="258">
        <v>6.5006915629322273E-2</v>
      </c>
      <c r="S20" s="257">
        <v>0</v>
      </c>
      <c r="T20" s="257">
        <v>0</v>
      </c>
      <c r="U20" s="257">
        <v>15</v>
      </c>
      <c r="V20" s="257" t="s">
        <v>2</v>
      </c>
    </row>
    <row r="21" spans="1:22" x14ac:dyDescent="0.2">
      <c r="A21" s="110" t="s">
        <v>116</v>
      </c>
      <c r="B21" s="110" t="s">
        <v>93</v>
      </c>
      <c r="C21" s="110" t="s">
        <v>70</v>
      </c>
      <c r="D21" s="110">
        <v>175.63009999999997</v>
      </c>
      <c r="E21" s="110">
        <v>4418</v>
      </c>
      <c r="F21" s="110">
        <v>1529</v>
      </c>
      <c r="G21" s="110">
        <v>1403</v>
      </c>
      <c r="H21" s="110">
        <v>25.155141402299495</v>
      </c>
      <c r="I21" s="110">
        <v>8.7057970131543527</v>
      </c>
      <c r="J21" s="110">
        <v>1785</v>
      </c>
      <c r="K21" s="110">
        <v>1500</v>
      </c>
      <c r="L21" s="110">
        <v>200</v>
      </c>
      <c r="M21" s="110">
        <v>10</v>
      </c>
      <c r="N21" s="259">
        <v>5.6022408963585435E-3</v>
      </c>
      <c r="O21" s="110">
        <v>40</v>
      </c>
      <c r="P21" s="110">
        <v>10</v>
      </c>
      <c r="Q21" s="110">
        <v>50</v>
      </c>
      <c r="R21" s="259">
        <v>2.8011204481792718E-2</v>
      </c>
      <c r="S21" s="110">
        <v>0</v>
      </c>
      <c r="T21" s="110">
        <v>0</v>
      </c>
      <c r="U21" s="110">
        <v>20</v>
      </c>
      <c r="V21" s="110" t="s">
        <v>3</v>
      </c>
    </row>
    <row r="22" spans="1:22" x14ac:dyDescent="0.2">
      <c r="A22" s="110" t="s">
        <v>117</v>
      </c>
      <c r="B22" s="110" t="s">
        <v>93</v>
      </c>
      <c r="C22" s="110" t="s">
        <v>70</v>
      </c>
      <c r="D22" s="110">
        <v>233.06209999999999</v>
      </c>
      <c r="E22" s="110">
        <v>5671</v>
      </c>
      <c r="F22" s="110">
        <v>2348</v>
      </c>
      <c r="G22" s="110">
        <v>2041</v>
      </c>
      <c r="H22" s="110">
        <v>24.332570589555317</v>
      </c>
      <c r="I22" s="110">
        <v>10.074568108671466</v>
      </c>
      <c r="J22" s="110">
        <v>2900</v>
      </c>
      <c r="K22" s="110">
        <v>2590</v>
      </c>
      <c r="L22" s="110">
        <v>235</v>
      </c>
      <c r="M22" s="110">
        <v>10</v>
      </c>
      <c r="N22" s="259">
        <v>3.4482758620689655E-3</v>
      </c>
      <c r="O22" s="110">
        <v>30</v>
      </c>
      <c r="P22" s="110">
        <v>15</v>
      </c>
      <c r="Q22" s="110">
        <v>45</v>
      </c>
      <c r="R22" s="259">
        <v>1.5517241379310345E-2</v>
      </c>
      <c r="S22" s="110">
        <v>0</v>
      </c>
      <c r="T22" s="110">
        <v>10</v>
      </c>
      <c r="U22" s="110">
        <v>20</v>
      </c>
      <c r="V22" s="110" t="s">
        <v>3</v>
      </c>
    </row>
    <row r="23" spans="1:22" x14ac:dyDescent="0.2">
      <c r="A23" s="110" t="s">
        <v>118</v>
      </c>
      <c r="B23" s="110" t="s">
        <v>93</v>
      </c>
      <c r="C23" s="110" t="s">
        <v>70</v>
      </c>
      <c r="D23" s="110">
        <v>207.67509999999999</v>
      </c>
      <c r="E23" s="110">
        <v>5702</v>
      </c>
      <c r="F23" s="110">
        <v>2462</v>
      </c>
      <c r="G23" s="110">
        <v>2077</v>
      </c>
      <c r="H23" s="110">
        <v>27.456348883424159</v>
      </c>
      <c r="I23" s="110">
        <v>11.855056287441297</v>
      </c>
      <c r="J23" s="110">
        <v>2700</v>
      </c>
      <c r="K23" s="110">
        <v>2335</v>
      </c>
      <c r="L23" s="110">
        <v>205</v>
      </c>
      <c r="M23" s="110">
        <v>20</v>
      </c>
      <c r="N23" s="259">
        <v>7.4074074074074077E-3</v>
      </c>
      <c r="O23" s="110">
        <v>115</v>
      </c>
      <c r="P23" s="110">
        <v>0</v>
      </c>
      <c r="Q23" s="110">
        <v>115</v>
      </c>
      <c r="R23" s="259">
        <v>4.2592592592592592E-2</v>
      </c>
      <c r="S23" s="110">
        <v>10</v>
      </c>
      <c r="T23" s="110">
        <v>0</v>
      </c>
      <c r="U23" s="110">
        <v>20</v>
      </c>
      <c r="V23" s="110" t="s">
        <v>3</v>
      </c>
    </row>
    <row r="24" spans="1:22" x14ac:dyDescent="0.2">
      <c r="A24" s="110" t="s">
        <v>119</v>
      </c>
      <c r="B24" s="110" t="s">
        <v>93</v>
      </c>
      <c r="C24" s="110" t="s">
        <v>70</v>
      </c>
      <c r="D24" s="110">
        <v>216.61270000000002</v>
      </c>
      <c r="E24" s="110">
        <v>5210</v>
      </c>
      <c r="F24" s="110">
        <v>2129</v>
      </c>
      <c r="G24" s="110">
        <v>1944</v>
      </c>
      <c r="H24" s="110">
        <v>24.052144680344224</v>
      </c>
      <c r="I24" s="110">
        <v>9.8286019240792424</v>
      </c>
      <c r="J24" s="110">
        <v>2440</v>
      </c>
      <c r="K24" s="110">
        <v>2145</v>
      </c>
      <c r="L24" s="110">
        <v>235</v>
      </c>
      <c r="M24" s="110">
        <v>0</v>
      </c>
      <c r="N24" s="259">
        <v>0</v>
      </c>
      <c r="O24" s="110">
        <v>25</v>
      </c>
      <c r="P24" s="110">
        <v>0</v>
      </c>
      <c r="Q24" s="110">
        <v>25</v>
      </c>
      <c r="R24" s="259">
        <v>1.0245901639344262E-2</v>
      </c>
      <c r="S24" s="110">
        <v>0</v>
      </c>
      <c r="T24" s="110">
        <v>0</v>
      </c>
      <c r="U24" s="110">
        <v>15</v>
      </c>
      <c r="V24" s="110" t="s">
        <v>3</v>
      </c>
    </row>
    <row r="25" spans="1:22" x14ac:dyDescent="0.2">
      <c r="A25" s="110" t="s">
        <v>120</v>
      </c>
      <c r="B25" s="110" t="s">
        <v>93</v>
      </c>
      <c r="C25" s="110" t="s">
        <v>70</v>
      </c>
      <c r="D25" s="110">
        <v>260.00810000000001</v>
      </c>
      <c r="E25" s="110">
        <v>6184</v>
      </c>
      <c r="F25" s="110">
        <v>2194</v>
      </c>
      <c r="G25" s="110">
        <v>2120</v>
      </c>
      <c r="H25" s="110">
        <v>23.783874425450591</v>
      </c>
      <c r="I25" s="110">
        <v>8.4381986561187894</v>
      </c>
      <c r="J25" s="110">
        <v>2705</v>
      </c>
      <c r="K25" s="110">
        <v>2390</v>
      </c>
      <c r="L25" s="110">
        <v>185</v>
      </c>
      <c r="M25" s="110">
        <v>40</v>
      </c>
      <c r="N25" s="259">
        <v>1.4787430683918669E-2</v>
      </c>
      <c r="O25" s="110">
        <v>65</v>
      </c>
      <c r="P25" s="110">
        <v>10</v>
      </c>
      <c r="Q25" s="110">
        <v>75</v>
      </c>
      <c r="R25" s="259">
        <v>2.7726432532347505E-2</v>
      </c>
      <c r="S25" s="110">
        <v>0</v>
      </c>
      <c r="T25" s="110">
        <v>0</v>
      </c>
      <c r="U25" s="110">
        <v>15</v>
      </c>
      <c r="V25" s="110" t="s">
        <v>3</v>
      </c>
    </row>
    <row r="26" spans="1:22" x14ac:dyDescent="0.2">
      <c r="A26" s="257" t="s">
        <v>104</v>
      </c>
      <c r="B26" s="257" t="s">
        <v>93</v>
      </c>
      <c r="C26" s="257" t="s">
        <v>70</v>
      </c>
      <c r="D26" s="257">
        <v>9.6604998779296878</v>
      </c>
      <c r="E26" s="257">
        <v>1801</v>
      </c>
      <c r="F26" s="257">
        <v>798</v>
      </c>
      <c r="G26" s="257">
        <v>773</v>
      </c>
      <c r="H26" s="257">
        <v>186.42927620283422</v>
      </c>
      <c r="I26" s="257">
        <v>82.604421104864912</v>
      </c>
      <c r="J26" s="257">
        <v>685</v>
      </c>
      <c r="K26" s="257">
        <v>605</v>
      </c>
      <c r="L26" s="257">
        <v>35</v>
      </c>
      <c r="M26" s="257">
        <v>20</v>
      </c>
      <c r="N26" s="258">
        <v>2.9197080291970802E-2</v>
      </c>
      <c r="O26" s="257">
        <v>15</v>
      </c>
      <c r="P26" s="257">
        <v>0</v>
      </c>
      <c r="Q26" s="257">
        <v>15</v>
      </c>
      <c r="R26" s="258">
        <v>2.1897810218978103E-2</v>
      </c>
      <c r="S26" s="257">
        <v>0</v>
      </c>
      <c r="T26" s="257">
        <v>0</v>
      </c>
      <c r="U26" s="257">
        <v>0</v>
      </c>
      <c r="V26" s="257" t="s">
        <v>2</v>
      </c>
    </row>
    <row r="27" spans="1:22" x14ac:dyDescent="0.2">
      <c r="A27" s="257" t="s">
        <v>105</v>
      </c>
      <c r="B27" s="257" t="s">
        <v>93</v>
      </c>
      <c r="C27" s="257" t="s">
        <v>70</v>
      </c>
      <c r="D27" s="257">
        <v>3.9973001098632812</v>
      </c>
      <c r="E27" s="257">
        <v>6627</v>
      </c>
      <c r="F27" s="257">
        <v>2543</v>
      </c>
      <c r="G27" s="257">
        <v>2476</v>
      </c>
      <c r="H27" s="257">
        <v>1657.8690160511021</v>
      </c>
      <c r="I27" s="257">
        <v>636.17940362425725</v>
      </c>
      <c r="J27" s="257">
        <v>3185</v>
      </c>
      <c r="K27" s="257">
        <v>2630</v>
      </c>
      <c r="L27" s="257">
        <v>305</v>
      </c>
      <c r="M27" s="257">
        <v>60</v>
      </c>
      <c r="N27" s="258">
        <v>1.8838304552590265E-2</v>
      </c>
      <c r="O27" s="257">
        <v>170</v>
      </c>
      <c r="P27" s="257">
        <v>15</v>
      </c>
      <c r="Q27" s="257">
        <v>185</v>
      </c>
      <c r="R27" s="258">
        <v>5.8084772370486655E-2</v>
      </c>
      <c r="S27" s="257">
        <v>10</v>
      </c>
      <c r="T27" s="257">
        <v>0</v>
      </c>
      <c r="U27" s="257">
        <v>0</v>
      </c>
      <c r="V27" s="257" t="s">
        <v>2</v>
      </c>
    </row>
    <row r="28" spans="1:22" x14ac:dyDescent="0.2">
      <c r="A28" s="110" t="s">
        <v>121</v>
      </c>
      <c r="B28" s="110" t="s">
        <v>93</v>
      </c>
      <c r="C28" s="110" t="s">
        <v>70</v>
      </c>
      <c r="D28" s="110">
        <v>66.357597656249993</v>
      </c>
      <c r="E28" s="110">
        <v>450</v>
      </c>
      <c r="F28" s="110">
        <v>279</v>
      </c>
      <c r="G28" s="110">
        <v>201</v>
      </c>
      <c r="H28" s="110">
        <v>6.7814389895655909</v>
      </c>
      <c r="I28" s="110">
        <v>4.2044921735306664</v>
      </c>
      <c r="J28" s="110">
        <v>195</v>
      </c>
      <c r="K28" s="110">
        <v>160</v>
      </c>
      <c r="L28" s="110">
        <v>0</v>
      </c>
      <c r="M28" s="110">
        <v>0</v>
      </c>
      <c r="N28" s="259">
        <v>0</v>
      </c>
      <c r="O28" s="110">
        <v>30</v>
      </c>
      <c r="P28" s="110">
        <v>0</v>
      </c>
      <c r="Q28" s="110">
        <v>30</v>
      </c>
      <c r="R28" s="259">
        <v>0.15384615384615385</v>
      </c>
      <c r="S28" s="110">
        <v>0</v>
      </c>
      <c r="T28" s="110">
        <v>0</v>
      </c>
      <c r="U28" s="110">
        <v>0</v>
      </c>
      <c r="V28" s="110" t="s">
        <v>3</v>
      </c>
    </row>
    <row r="29" spans="1:22" x14ac:dyDescent="0.2">
      <c r="A29" s="110" t="s">
        <v>122</v>
      </c>
      <c r="B29" s="110" t="s">
        <v>93</v>
      </c>
      <c r="C29" s="110" t="s">
        <v>70</v>
      </c>
      <c r="D29" s="110">
        <v>138.489501953125</v>
      </c>
      <c r="E29" s="110">
        <v>1306</v>
      </c>
      <c r="F29" s="110">
        <v>927</v>
      </c>
      <c r="G29" s="110">
        <v>530</v>
      </c>
      <c r="H29" s="110">
        <v>9.4303176889324511</v>
      </c>
      <c r="I29" s="110">
        <v>6.6936481605209668</v>
      </c>
      <c r="J29" s="110">
        <v>600</v>
      </c>
      <c r="K29" s="110">
        <v>375</v>
      </c>
      <c r="L29" s="110">
        <v>70</v>
      </c>
      <c r="M29" s="110">
        <v>25</v>
      </c>
      <c r="N29" s="259">
        <v>4.1666666666666664E-2</v>
      </c>
      <c r="O29" s="110">
        <v>105</v>
      </c>
      <c r="P29" s="110">
        <v>10</v>
      </c>
      <c r="Q29" s="110">
        <v>115</v>
      </c>
      <c r="R29" s="259">
        <v>0.19166666666666668</v>
      </c>
      <c r="S29" s="110">
        <v>0</v>
      </c>
      <c r="T29" s="110">
        <v>0</v>
      </c>
      <c r="U29" s="110">
        <v>10</v>
      </c>
      <c r="V29" s="110" t="s">
        <v>3</v>
      </c>
    </row>
    <row r="30" spans="1:22" x14ac:dyDescent="0.2">
      <c r="A30" s="110" t="s">
        <v>123</v>
      </c>
      <c r="B30" s="110" t="s">
        <v>93</v>
      </c>
      <c r="C30" s="110" t="s">
        <v>70</v>
      </c>
      <c r="D30" s="110">
        <v>36.503000488281252</v>
      </c>
      <c r="E30" s="110">
        <v>556</v>
      </c>
      <c r="F30" s="110">
        <v>355</v>
      </c>
      <c r="G30" s="110">
        <v>255</v>
      </c>
      <c r="H30" s="110">
        <v>15.231624594216456</v>
      </c>
      <c r="I30" s="110">
        <v>9.7252279333576297</v>
      </c>
      <c r="J30" s="110">
        <v>270</v>
      </c>
      <c r="K30" s="110">
        <v>250</v>
      </c>
      <c r="L30" s="110">
        <v>15</v>
      </c>
      <c r="M30" s="110">
        <v>0</v>
      </c>
      <c r="N30" s="259">
        <v>0</v>
      </c>
      <c r="O30" s="110">
        <v>0</v>
      </c>
      <c r="P30" s="110">
        <v>0</v>
      </c>
      <c r="Q30" s="110">
        <v>0</v>
      </c>
      <c r="R30" s="259">
        <v>0</v>
      </c>
      <c r="S30" s="110">
        <v>0</v>
      </c>
      <c r="T30" s="110">
        <v>0</v>
      </c>
      <c r="U30" s="110">
        <v>0</v>
      </c>
      <c r="V30" s="110" t="s">
        <v>3</v>
      </c>
    </row>
    <row r="31" spans="1:22" x14ac:dyDescent="0.2">
      <c r="A31" s="257" t="s">
        <v>106</v>
      </c>
      <c r="B31" s="257" t="s">
        <v>93</v>
      </c>
      <c r="C31" s="257" t="s">
        <v>70</v>
      </c>
      <c r="D31" s="257">
        <v>11.578499755859376</v>
      </c>
      <c r="E31" s="257">
        <v>8091</v>
      </c>
      <c r="F31" s="257">
        <v>3187</v>
      </c>
      <c r="G31" s="257">
        <v>3078</v>
      </c>
      <c r="H31" s="257">
        <v>698.79519545746814</v>
      </c>
      <c r="I31" s="257">
        <v>275.25154961351512</v>
      </c>
      <c r="J31" s="257">
        <v>3780</v>
      </c>
      <c r="K31" s="257">
        <v>3025</v>
      </c>
      <c r="L31" s="257">
        <v>370</v>
      </c>
      <c r="M31" s="257">
        <v>105</v>
      </c>
      <c r="N31" s="258">
        <v>2.7777777777777776E-2</v>
      </c>
      <c r="O31" s="257">
        <v>170</v>
      </c>
      <c r="P31" s="257">
        <v>50</v>
      </c>
      <c r="Q31" s="257">
        <v>220</v>
      </c>
      <c r="R31" s="258">
        <v>5.8201058201058198E-2</v>
      </c>
      <c r="S31" s="257">
        <v>10</v>
      </c>
      <c r="T31" s="257">
        <v>15</v>
      </c>
      <c r="U31" s="257">
        <v>20</v>
      </c>
      <c r="V31" s="257" t="s">
        <v>2</v>
      </c>
    </row>
    <row r="32" spans="1:22" x14ac:dyDescent="0.2">
      <c r="A32" s="257" t="s">
        <v>107</v>
      </c>
      <c r="B32" s="257" t="s">
        <v>93</v>
      </c>
      <c r="C32" s="257" t="s">
        <v>70</v>
      </c>
      <c r="D32" s="257">
        <v>1.625</v>
      </c>
      <c r="E32" s="257">
        <v>3457</v>
      </c>
      <c r="F32" s="257">
        <v>1418</v>
      </c>
      <c r="G32" s="257">
        <v>1387</v>
      </c>
      <c r="H32" s="257">
        <v>2127.3846153846152</v>
      </c>
      <c r="I32" s="257">
        <v>872.61538461538464</v>
      </c>
      <c r="J32" s="257">
        <v>1585</v>
      </c>
      <c r="K32" s="257">
        <v>1335</v>
      </c>
      <c r="L32" s="257">
        <v>130</v>
      </c>
      <c r="M32" s="257">
        <v>30</v>
      </c>
      <c r="N32" s="258">
        <v>1.8927444794952682E-2</v>
      </c>
      <c r="O32" s="257">
        <v>60</v>
      </c>
      <c r="P32" s="257">
        <v>30</v>
      </c>
      <c r="Q32" s="257">
        <v>90</v>
      </c>
      <c r="R32" s="258">
        <v>5.6782334384858045E-2</v>
      </c>
      <c r="S32" s="257">
        <v>0</v>
      </c>
      <c r="T32" s="257">
        <v>0</v>
      </c>
      <c r="U32" s="257">
        <v>0</v>
      </c>
      <c r="V32" s="257" t="s">
        <v>2</v>
      </c>
    </row>
    <row r="33" spans="1:22" x14ac:dyDescent="0.2">
      <c r="A33" s="257" t="s">
        <v>108</v>
      </c>
      <c r="B33" s="257" t="s">
        <v>93</v>
      </c>
      <c r="C33" s="257" t="s">
        <v>70</v>
      </c>
      <c r="D33" s="257">
        <v>7.625</v>
      </c>
      <c r="E33" s="257">
        <v>7008</v>
      </c>
      <c r="F33" s="257">
        <v>2787</v>
      </c>
      <c r="G33" s="257">
        <v>2726</v>
      </c>
      <c r="H33" s="257">
        <v>919.08196721311481</v>
      </c>
      <c r="I33" s="257">
        <v>365.50819672131149</v>
      </c>
      <c r="J33" s="257">
        <v>3335</v>
      </c>
      <c r="K33" s="257">
        <v>2695</v>
      </c>
      <c r="L33" s="257">
        <v>280</v>
      </c>
      <c r="M33" s="257">
        <v>95</v>
      </c>
      <c r="N33" s="258">
        <v>2.8485757121439279E-2</v>
      </c>
      <c r="O33" s="257">
        <v>165</v>
      </c>
      <c r="P33" s="257">
        <v>10</v>
      </c>
      <c r="Q33" s="257">
        <v>175</v>
      </c>
      <c r="R33" s="258">
        <v>5.2473763118440778E-2</v>
      </c>
      <c r="S33" s="257">
        <v>0</v>
      </c>
      <c r="T33" s="257">
        <v>20</v>
      </c>
      <c r="U33" s="257">
        <v>55</v>
      </c>
      <c r="V33" s="257" t="s">
        <v>2</v>
      </c>
    </row>
    <row r="34" spans="1:22" x14ac:dyDescent="0.2">
      <c r="A34" s="257" t="s">
        <v>109</v>
      </c>
      <c r="B34" s="257" t="s">
        <v>93</v>
      </c>
      <c r="C34" s="257" t="s">
        <v>70</v>
      </c>
      <c r="D34" s="257">
        <v>9.8671997070312507</v>
      </c>
      <c r="E34" s="257">
        <v>2579</v>
      </c>
      <c r="F34" s="257">
        <v>969</v>
      </c>
      <c r="G34" s="257">
        <v>953</v>
      </c>
      <c r="H34" s="257">
        <v>261.37101473300828</v>
      </c>
      <c r="I34" s="257">
        <v>98.20415404276271</v>
      </c>
      <c r="J34" s="257">
        <v>1280</v>
      </c>
      <c r="K34" s="257">
        <v>1080</v>
      </c>
      <c r="L34" s="257">
        <v>90</v>
      </c>
      <c r="M34" s="257">
        <v>40</v>
      </c>
      <c r="N34" s="258">
        <v>3.125E-2</v>
      </c>
      <c r="O34" s="257">
        <v>40</v>
      </c>
      <c r="P34" s="257">
        <v>15</v>
      </c>
      <c r="Q34" s="257">
        <v>55</v>
      </c>
      <c r="R34" s="258">
        <v>4.296875E-2</v>
      </c>
      <c r="S34" s="257">
        <v>10</v>
      </c>
      <c r="T34" s="257">
        <v>0</v>
      </c>
      <c r="U34" s="257">
        <v>10</v>
      </c>
      <c r="V34" s="257" t="s">
        <v>2</v>
      </c>
    </row>
    <row r="35" spans="1:22" x14ac:dyDescent="0.2">
      <c r="A35" s="257" t="s">
        <v>110</v>
      </c>
      <c r="B35" s="257" t="s">
        <v>93</v>
      </c>
      <c r="C35" s="257" t="s">
        <v>70</v>
      </c>
      <c r="D35" s="257">
        <v>1.4764999389648437</v>
      </c>
      <c r="E35" s="257">
        <v>4845</v>
      </c>
      <c r="F35" s="257">
        <v>2027</v>
      </c>
      <c r="G35" s="257">
        <v>1943</v>
      </c>
      <c r="H35" s="257">
        <v>3281.4088725237411</v>
      </c>
      <c r="I35" s="257">
        <v>1372.8412352127189</v>
      </c>
      <c r="J35" s="257">
        <v>2475</v>
      </c>
      <c r="K35" s="257">
        <v>1860</v>
      </c>
      <c r="L35" s="257">
        <v>310</v>
      </c>
      <c r="M35" s="257">
        <v>80</v>
      </c>
      <c r="N35" s="258">
        <v>3.2323232323232323E-2</v>
      </c>
      <c r="O35" s="257">
        <v>155</v>
      </c>
      <c r="P35" s="257">
        <v>45</v>
      </c>
      <c r="Q35" s="257">
        <v>200</v>
      </c>
      <c r="R35" s="258">
        <v>8.0808080808080815E-2</v>
      </c>
      <c r="S35" s="257">
        <v>0</v>
      </c>
      <c r="T35" s="257">
        <v>15</v>
      </c>
      <c r="U35" s="257">
        <v>10</v>
      </c>
      <c r="V35" s="257" t="s">
        <v>2</v>
      </c>
    </row>
    <row r="36" spans="1:22" x14ac:dyDescent="0.2">
      <c r="A36" s="257" t="s">
        <v>111</v>
      </c>
      <c r="B36" s="257" t="s">
        <v>93</v>
      </c>
      <c r="C36" s="257" t="s">
        <v>70</v>
      </c>
      <c r="D36" s="257">
        <v>1.3455999755859376</v>
      </c>
      <c r="E36" s="257">
        <v>3328</v>
      </c>
      <c r="F36" s="257">
        <v>1200</v>
      </c>
      <c r="G36" s="257">
        <v>1176</v>
      </c>
      <c r="H36" s="257">
        <v>2473.2461804265654</v>
      </c>
      <c r="I36" s="257">
        <v>891.7954977499636</v>
      </c>
      <c r="J36" s="257">
        <v>1540</v>
      </c>
      <c r="K36" s="257">
        <v>1255</v>
      </c>
      <c r="L36" s="257">
        <v>145</v>
      </c>
      <c r="M36" s="257">
        <v>45</v>
      </c>
      <c r="N36" s="258">
        <v>2.922077922077922E-2</v>
      </c>
      <c r="O36" s="257">
        <v>60</v>
      </c>
      <c r="P36" s="257">
        <v>15</v>
      </c>
      <c r="Q36" s="257">
        <v>75</v>
      </c>
      <c r="R36" s="258">
        <v>4.8701298701298704E-2</v>
      </c>
      <c r="S36" s="257">
        <v>0</v>
      </c>
      <c r="T36" s="257">
        <v>15</v>
      </c>
      <c r="U36" s="257">
        <v>10</v>
      </c>
      <c r="V36" s="257" t="s">
        <v>2</v>
      </c>
    </row>
    <row r="37" spans="1:22" x14ac:dyDescent="0.2">
      <c r="A37" s="257" t="s">
        <v>112</v>
      </c>
      <c r="B37" s="257" t="s">
        <v>93</v>
      </c>
      <c r="C37" s="257" t="s">
        <v>70</v>
      </c>
      <c r="D37" s="257">
        <v>2.2653999328613281</v>
      </c>
      <c r="E37" s="257">
        <v>5180</v>
      </c>
      <c r="F37" s="257">
        <v>1623</v>
      </c>
      <c r="G37" s="257">
        <v>1608</v>
      </c>
      <c r="H37" s="257">
        <v>2286.5719755969831</v>
      </c>
      <c r="I37" s="257">
        <v>716.42979080963391</v>
      </c>
      <c r="J37" s="257">
        <v>2530</v>
      </c>
      <c r="K37" s="257">
        <v>2040</v>
      </c>
      <c r="L37" s="257">
        <v>310</v>
      </c>
      <c r="M37" s="257">
        <v>55</v>
      </c>
      <c r="N37" s="258">
        <v>2.1739130434782608E-2</v>
      </c>
      <c r="O37" s="257">
        <v>85</v>
      </c>
      <c r="P37" s="257">
        <v>30</v>
      </c>
      <c r="Q37" s="257">
        <v>115</v>
      </c>
      <c r="R37" s="258">
        <v>4.5454545454545456E-2</v>
      </c>
      <c r="S37" s="257">
        <v>0</v>
      </c>
      <c r="T37" s="257">
        <v>0</v>
      </c>
      <c r="U37" s="257">
        <v>0</v>
      </c>
      <c r="V37" s="257" t="s">
        <v>2</v>
      </c>
    </row>
    <row r="38" spans="1:22" x14ac:dyDescent="0.2">
      <c r="A38" s="257" t="s">
        <v>113</v>
      </c>
      <c r="B38" s="257" t="s">
        <v>93</v>
      </c>
      <c r="C38" s="257" t="s">
        <v>70</v>
      </c>
      <c r="D38" s="257">
        <v>1.7736000061035155</v>
      </c>
      <c r="E38" s="257">
        <v>3095</v>
      </c>
      <c r="F38" s="257">
        <v>1183</v>
      </c>
      <c r="G38" s="257">
        <v>1165</v>
      </c>
      <c r="H38" s="257">
        <v>1745.0383340940073</v>
      </c>
      <c r="I38" s="257">
        <v>667.00495936452683</v>
      </c>
      <c r="J38" s="257">
        <v>1610</v>
      </c>
      <c r="K38" s="257">
        <v>1305</v>
      </c>
      <c r="L38" s="257">
        <v>155</v>
      </c>
      <c r="M38" s="257">
        <v>30</v>
      </c>
      <c r="N38" s="258">
        <v>1.8633540372670808E-2</v>
      </c>
      <c r="O38" s="257">
        <v>90</v>
      </c>
      <c r="P38" s="257">
        <v>10</v>
      </c>
      <c r="Q38" s="257">
        <v>100</v>
      </c>
      <c r="R38" s="258">
        <v>6.2111801242236024E-2</v>
      </c>
      <c r="S38" s="257">
        <v>0</v>
      </c>
      <c r="T38" s="257">
        <v>0</v>
      </c>
      <c r="U38" s="257">
        <v>20</v>
      </c>
      <c r="V38" s="257" t="s">
        <v>2</v>
      </c>
    </row>
    <row r="39" spans="1:22" x14ac:dyDescent="0.2">
      <c r="A39" s="257" t="s">
        <v>114</v>
      </c>
      <c r="B39" s="257" t="s">
        <v>93</v>
      </c>
      <c r="C39" s="257" t="s">
        <v>70</v>
      </c>
      <c r="D39" s="257">
        <v>26.094399414062501</v>
      </c>
      <c r="E39" s="257">
        <v>6323</v>
      </c>
      <c r="F39" s="257">
        <v>2414</v>
      </c>
      <c r="G39" s="257">
        <v>2328</v>
      </c>
      <c r="H39" s="257">
        <v>242.31253226669321</v>
      </c>
      <c r="I39" s="257">
        <v>92.510272480119781</v>
      </c>
      <c r="J39" s="257">
        <v>3145</v>
      </c>
      <c r="K39" s="257">
        <v>2555</v>
      </c>
      <c r="L39" s="257">
        <v>320</v>
      </c>
      <c r="M39" s="257">
        <v>80</v>
      </c>
      <c r="N39" s="258">
        <v>2.5437201907790145E-2</v>
      </c>
      <c r="O39" s="257">
        <v>120</v>
      </c>
      <c r="P39" s="257">
        <v>25</v>
      </c>
      <c r="Q39" s="257">
        <v>145</v>
      </c>
      <c r="R39" s="258">
        <v>4.6104928457869634E-2</v>
      </c>
      <c r="S39" s="257">
        <v>20</v>
      </c>
      <c r="T39" s="257">
        <v>20</v>
      </c>
      <c r="U39" s="257">
        <v>10</v>
      </c>
      <c r="V39" s="257" t="s">
        <v>2</v>
      </c>
    </row>
    <row r="40" spans="1:22" x14ac:dyDescent="0.2">
      <c r="A40" s="110" t="s">
        <v>124</v>
      </c>
      <c r="B40" s="110" t="s">
        <v>93</v>
      </c>
      <c r="C40" s="110" t="s">
        <v>70</v>
      </c>
      <c r="D40" s="110">
        <v>146.505400390625</v>
      </c>
      <c r="E40" s="110">
        <v>5320</v>
      </c>
      <c r="F40" s="110">
        <v>1948</v>
      </c>
      <c r="G40" s="110">
        <v>1908</v>
      </c>
      <c r="H40" s="110">
        <v>36.312654590311141</v>
      </c>
      <c r="I40" s="110">
        <v>13.296438184572574</v>
      </c>
      <c r="J40" s="110">
        <v>2500</v>
      </c>
      <c r="K40" s="110">
        <v>2155</v>
      </c>
      <c r="L40" s="110">
        <v>225</v>
      </c>
      <c r="M40" s="110">
        <v>15</v>
      </c>
      <c r="N40" s="259">
        <v>6.0000000000000001E-3</v>
      </c>
      <c r="O40" s="110">
        <v>50</v>
      </c>
      <c r="P40" s="110">
        <v>15</v>
      </c>
      <c r="Q40" s="110">
        <v>65</v>
      </c>
      <c r="R40" s="259">
        <v>2.5999999999999999E-2</v>
      </c>
      <c r="S40" s="110">
        <v>10</v>
      </c>
      <c r="T40" s="110">
        <v>0</v>
      </c>
      <c r="U40" s="110">
        <v>30</v>
      </c>
      <c r="V40" s="110" t="s">
        <v>3</v>
      </c>
    </row>
    <row r="41" spans="1:22" x14ac:dyDescent="0.2">
      <c r="A41" s="110" t="s">
        <v>125</v>
      </c>
      <c r="B41" s="110" t="s">
        <v>93</v>
      </c>
      <c r="C41" s="110" t="s">
        <v>70</v>
      </c>
      <c r="D41" s="110">
        <v>283.93490000000003</v>
      </c>
      <c r="E41" s="110">
        <v>1644</v>
      </c>
      <c r="F41" s="110">
        <v>2130</v>
      </c>
      <c r="G41" s="110">
        <v>708</v>
      </c>
      <c r="H41" s="110">
        <v>5.7900596228219916</v>
      </c>
      <c r="I41" s="110">
        <v>7.5017195843131637</v>
      </c>
      <c r="J41" s="110">
        <v>710</v>
      </c>
      <c r="K41" s="110">
        <v>645</v>
      </c>
      <c r="L41" s="110">
        <v>30</v>
      </c>
      <c r="M41" s="110">
        <v>0</v>
      </c>
      <c r="N41" s="259">
        <v>0</v>
      </c>
      <c r="O41" s="110">
        <v>15</v>
      </c>
      <c r="P41" s="110">
        <v>10</v>
      </c>
      <c r="Q41" s="110">
        <v>25</v>
      </c>
      <c r="R41" s="259">
        <v>3.5211267605633804E-2</v>
      </c>
      <c r="S41" s="110">
        <v>0</v>
      </c>
      <c r="T41" s="110">
        <v>0</v>
      </c>
      <c r="U41" s="110">
        <v>10</v>
      </c>
      <c r="V41" s="110" t="s">
        <v>3</v>
      </c>
    </row>
  </sheetData>
  <sortState ref="A2:V42">
    <sortCondition ref="A2:A4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workbookViewId="0">
      <selection sqref="A1:N1"/>
    </sheetView>
  </sheetViews>
  <sheetFormatPr defaultRowHeight="15" x14ac:dyDescent="0.25"/>
  <sheetData>
    <row r="1" spans="1:14" x14ac:dyDescent="0.25">
      <c r="A1" s="41" t="s">
        <v>52</v>
      </c>
      <c r="B1" t="s">
        <v>53</v>
      </c>
      <c r="C1" t="s">
        <v>54</v>
      </c>
      <c r="D1" t="s">
        <v>55</v>
      </c>
      <c r="E1" t="s">
        <v>56</v>
      </c>
      <c r="F1" t="s">
        <v>57</v>
      </c>
      <c r="G1" t="s">
        <v>58</v>
      </c>
      <c r="H1" t="s">
        <v>59</v>
      </c>
      <c r="I1" t="s">
        <v>60</v>
      </c>
      <c r="J1" t="s">
        <v>61</v>
      </c>
      <c r="K1" t="s">
        <v>62</v>
      </c>
      <c r="L1" t="s">
        <v>63</v>
      </c>
      <c r="M1" t="s">
        <v>64</v>
      </c>
      <c r="N1" t="s">
        <v>65</v>
      </c>
    </row>
    <row r="2" spans="1:14" x14ac:dyDescent="0.25">
      <c r="A2">
        <v>5210000</v>
      </c>
      <c r="B2">
        <v>161175</v>
      </c>
      <c r="C2">
        <v>159561</v>
      </c>
      <c r="D2">
        <v>77173</v>
      </c>
      <c r="E2">
        <v>67915</v>
      </c>
      <c r="F2">
        <v>83.1</v>
      </c>
      <c r="G2">
        <v>1938.81</v>
      </c>
      <c r="H2">
        <v>71985</v>
      </c>
      <c r="I2">
        <v>54535</v>
      </c>
      <c r="J2">
        <v>4945</v>
      </c>
      <c r="K2">
        <v>4890</v>
      </c>
      <c r="L2">
        <v>5475</v>
      </c>
      <c r="M2">
        <v>1360</v>
      </c>
      <c r="N2">
        <v>780</v>
      </c>
    </row>
    <row r="3" spans="1:14" x14ac:dyDescent="0.25">
      <c r="A3">
        <v>5210001</v>
      </c>
      <c r="B3">
        <v>3276</v>
      </c>
      <c r="C3">
        <v>3447</v>
      </c>
      <c r="D3">
        <v>2765</v>
      </c>
      <c r="E3">
        <v>1947</v>
      </c>
      <c r="F3">
        <v>3995.6</v>
      </c>
      <c r="G3">
        <v>0.82</v>
      </c>
      <c r="H3">
        <v>1295</v>
      </c>
      <c r="I3">
        <v>345</v>
      </c>
      <c r="J3">
        <v>25</v>
      </c>
      <c r="K3">
        <v>60</v>
      </c>
      <c r="L3">
        <v>735</v>
      </c>
      <c r="M3">
        <v>90</v>
      </c>
      <c r="N3">
        <v>40</v>
      </c>
    </row>
    <row r="4" spans="1:14" x14ac:dyDescent="0.25">
      <c r="A4">
        <v>5210002</v>
      </c>
      <c r="B4">
        <v>853</v>
      </c>
      <c r="C4">
        <v>1219</v>
      </c>
      <c r="D4">
        <v>1590</v>
      </c>
      <c r="E4">
        <v>434</v>
      </c>
      <c r="F4">
        <v>846.2</v>
      </c>
      <c r="G4">
        <v>1.01</v>
      </c>
      <c r="H4">
        <v>380</v>
      </c>
      <c r="I4">
        <v>55</v>
      </c>
      <c r="J4">
        <v>10</v>
      </c>
      <c r="K4">
        <v>30</v>
      </c>
      <c r="L4">
        <v>250</v>
      </c>
      <c r="M4">
        <v>35</v>
      </c>
      <c r="N4">
        <v>0</v>
      </c>
    </row>
    <row r="5" spans="1:14" x14ac:dyDescent="0.25">
      <c r="A5">
        <v>5210003</v>
      </c>
      <c r="B5">
        <v>2592</v>
      </c>
      <c r="C5">
        <v>2817</v>
      </c>
      <c r="D5">
        <v>1445</v>
      </c>
      <c r="E5">
        <v>964</v>
      </c>
      <c r="F5">
        <v>1967.8</v>
      </c>
      <c r="G5">
        <v>1.32</v>
      </c>
      <c r="H5">
        <v>1110</v>
      </c>
      <c r="I5">
        <v>465</v>
      </c>
      <c r="J5">
        <v>70</v>
      </c>
      <c r="K5">
        <v>60</v>
      </c>
      <c r="L5">
        <v>330</v>
      </c>
      <c r="M5">
        <v>170</v>
      </c>
      <c r="N5">
        <v>0</v>
      </c>
    </row>
    <row r="6" spans="1:14" x14ac:dyDescent="0.25">
      <c r="A6">
        <v>5210004</v>
      </c>
      <c r="B6">
        <v>2410</v>
      </c>
      <c r="C6">
        <v>2528</v>
      </c>
      <c r="D6">
        <v>1451</v>
      </c>
      <c r="E6">
        <v>1173</v>
      </c>
      <c r="F6">
        <v>1465.5</v>
      </c>
      <c r="G6">
        <v>1.64</v>
      </c>
      <c r="H6">
        <v>995</v>
      </c>
      <c r="I6">
        <v>570</v>
      </c>
      <c r="J6">
        <v>65</v>
      </c>
      <c r="K6">
        <v>165</v>
      </c>
      <c r="L6">
        <v>130</v>
      </c>
      <c r="M6">
        <v>70</v>
      </c>
      <c r="N6">
        <v>0</v>
      </c>
    </row>
    <row r="7" spans="1:14" x14ac:dyDescent="0.25">
      <c r="A7">
        <v>5210005</v>
      </c>
      <c r="B7">
        <v>5410</v>
      </c>
      <c r="C7">
        <v>5389</v>
      </c>
      <c r="D7">
        <v>2951</v>
      </c>
      <c r="E7">
        <v>2757</v>
      </c>
      <c r="F7">
        <v>1722.1</v>
      </c>
      <c r="G7">
        <v>3.14</v>
      </c>
      <c r="H7">
        <v>2230</v>
      </c>
      <c r="I7">
        <v>1335</v>
      </c>
      <c r="J7">
        <v>185</v>
      </c>
      <c r="K7">
        <v>460</v>
      </c>
      <c r="L7">
        <v>165</v>
      </c>
      <c r="M7">
        <v>60</v>
      </c>
      <c r="N7">
        <v>20</v>
      </c>
    </row>
    <row r="8" spans="1:14" x14ac:dyDescent="0.25">
      <c r="A8">
        <v>5210006</v>
      </c>
      <c r="B8">
        <v>3566</v>
      </c>
      <c r="C8">
        <v>3630</v>
      </c>
      <c r="D8">
        <v>1934</v>
      </c>
      <c r="E8">
        <v>1836</v>
      </c>
      <c r="F8">
        <v>3047.3</v>
      </c>
      <c r="G8">
        <v>1.17</v>
      </c>
      <c r="H8">
        <v>1385</v>
      </c>
      <c r="I8">
        <v>850</v>
      </c>
      <c r="J8">
        <v>90</v>
      </c>
      <c r="K8">
        <v>270</v>
      </c>
      <c r="L8">
        <v>125</v>
      </c>
      <c r="M8">
        <v>40</v>
      </c>
      <c r="N8">
        <v>10</v>
      </c>
    </row>
    <row r="9" spans="1:14" x14ac:dyDescent="0.25">
      <c r="A9">
        <v>5210007</v>
      </c>
      <c r="B9">
        <v>3720</v>
      </c>
      <c r="C9">
        <v>3876</v>
      </c>
      <c r="D9">
        <v>2549</v>
      </c>
      <c r="E9">
        <v>2055</v>
      </c>
      <c r="F9">
        <v>3891.2</v>
      </c>
      <c r="G9">
        <v>0.96</v>
      </c>
      <c r="H9">
        <v>1730</v>
      </c>
      <c r="I9">
        <v>780</v>
      </c>
      <c r="J9">
        <v>135</v>
      </c>
      <c r="K9">
        <v>235</v>
      </c>
      <c r="L9">
        <v>365</v>
      </c>
      <c r="M9">
        <v>185</v>
      </c>
      <c r="N9">
        <v>35</v>
      </c>
    </row>
    <row r="10" spans="1:14" x14ac:dyDescent="0.25">
      <c r="A10">
        <v>5210008</v>
      </c>
      <c r="B10">
        <v>2295</v>
      </c>
      <c r="C10">
        <v>2323</v>
      </c>
      <c r="D10">
        <v>1850</v>
      </c>
      <c r="E10">
        <v>1175</v>
      </c>
      <c r="F10">
        <v>3793.4</v>
      </c>
      <c r="G10">
        <v>0.61</v>
      </c>
      <c r="H10">
        <v>1115</v>
      </c>
      <c r="I10">
        <v>500</v>
      </c>
      <c r="J10">
        <v>80</v>
      </c>
      <c r="K10">
        <v>140</v>
      </c>
      <c r="L10">
        <v>325</v>
      </c>
      <c r="M10">
        <v>65</v>
      </c>
      <c r="N10">
        <v>10</v>
      </c>
    </row>
    <row r="11" spans="1:14" x14ac:dyDescent="0.25">
      <c r="A11">
        <v>5210009</v>
      </c>
      <c r="B11">
        <v>3008</v>
      </c>
      <c r="C11">
        <v>3094</v>
      </c>
      <c r="D11">
        <v>2373</v>
      </c>
      <c r="E11">
        <v>1660</v>
      </c>
      <c r="F11">
        <v>4046.8</v>
      </c>
      <c r="G11">
        <v>0.74</v>
      </c>
      <c r="H11">
        <v>1470</v>
      </c>
      <c r="I11">
        <v>485</v>
      </c>
      <c r="J11">
        <v>90</v>
      </c>
      <c r="K11">
        <v>95</v>
      </c>
      <c r="L11">
        <v>665</v>
      </c>
      <c r="M11">
        <v>115</v>
      </c>
      <c r="N11">
        <v>20</v>
      </c>
    </row>
    <row r="12" spans="1:14" x14ac:dyDescent="0.25">
      <c r="A12">
        <v>5210010</v>
      </c>
      <c r="B12">
        <v>3803</v>
      </c>
      <c r="C12">
        <v>4177</v>
      </c>
      <c r="D12">
        <v>2169</v>
      </c>
      <c r="E12">
        <v>1893</v>
      </c>
      <c r="F12">
        <v>3199.3</v>
      </c>
      <c r="G12">
        <v>1.19</v>
      </c>
      <c r="H12">
        <v>1560</v>
      </c>
      <c r="I12">
        <v>750</v>
      </c>
      <c r="J12">
        <v>110</v>
      </c>
      <c r="K12">
        <v>160</v>
      </c>
      <c r="L12">
        <v>425</v>
      </c>
      <c r="M12">
        <v>90</v>
      </c>
      <c r="N12">
        <v>25</v>
      </c>
    </row>
    <row r="13" spans="1:14" x14ac:dyDescent="0.25">
      <c r="A13">
        <v>5210011.01</v>
      </c>
      <c r="B13">
        <v>6884</v>
      </c>
      <c r="C13">
        <v>6859</v>
      </c>
      <c r="D13">
        <v>3283</v>
      </c>
      <c r="E13">
        <v>3106</v>
      </c>
      <c r="F13">
        <v>1670.9</v>
      </c>
      <c r="G13">
        <v>4.12</v>
      </c>
      <c r="H13">
        <v>2330</v>
      </c>
      <c r="I13">
        <v>1505</v>
      </c>
      <c r="J13">
        <v>265</v>
      </c>
      <c r="K13">
        <v>295</v>
      </c>
      <c r="L13">
        <v>205</v>
      </c>
      <c r="M13">
        <v>30</v>
      </c>
      <c r="N13">
        <v>40</v>
      </c>
    </row>
    <row r="14" spans="1:14" x14ac:dyDescent="0.25">
      <c r="A14">
        <v>5210011.0199999996</v>
      </c>
      <c r="B14">
        <v>2432</v>
      </c>
      <c r="C14">
        <v>2381</v>
      </c>
      <c r="D14">
        <v>1138</v>
      </c>
      <c r="E14">
        <v>1089</v>
      </c>
      <c r="F14">
        <v>904.3</v>
      </c>
      <c r="G14">
        <v>2.69</v>
      </c>
      <c r="H14">
        <v>1110</v>
      </c>
      <c r="I14">
        <v>830</v>
      </c>
      <c r="J14">
        <v>120</v>
      </c>
      <c r="K14">
        <v>100</v>
      </c>
      <c r="L14">
        <v>40</v>
      </c>
      <c r="M14">
        <v>10</v>
      </c>
      <c r="N14">
        <v>10</v>
      </c>
    </row>
    <row r="15" spans="1:14" x14ac:dyDescent="0.25">
      <c r="A15">
        <v>5210012</v>
      </c>
      <c r="B15">
        <v>4000</v>
      </c>
      <c r="C15">
        <v>4109</v>
      </c>
      <c r="D15">
        <v>2025</v>
      </c>
      <c r="E15">
        <v>1908</v>
      </c>
      <c r="F15">
        <v>2543.6999999999998</v>
      </c>
      <c r="G15">
        <v>1.57</v>
      </c>
      <c r="H15">
        <v>1795</v>
      </c>
      <c r="I15">
        <v>1185</v>
      </c>
      <c r="J15">
        <v>155</v>
      </c>
      <c r="K15">
        <v>200</v>
      </c>
      <c r="L15">
        <v>130</v>
      </c>
      <c r="M15">
        <v>105</v>
      </c>
      <c r="N15">
        <v>25</v>
      </c>
    </row>
    <row r="16" spans="1:14" x14ac:dyDescent="0.25">
      <c r="A16">
        <v>5210013</v>
      </c>
      <c r="B16">
        <v>985</v>
      </c>
      <c r="C16">
        <v>685</v>
      </c>
      <c r="D16">
        <v>657</v>
      </c>
      <c r="E16">
        <v>640</v>
      </c>
      <c r="F16">
        <v>171.4</v>
      </c>
      <c r="G16">
        <v>5.75</v>
      </c>
      <c r="H16">
        <v>465</v>
      </c>
      <c r="I16">
        <v>280</v>
      </c>
      <c r="J16">
        <v>25</v>
      </c>
      <c r="K16">
        <v>55</v>
      </c>
      <c r="L16">
        <v>80</v>
      </c>
      <c r="M16">
        <v>15</v>
      </c>
      <c r="N16">
        <v>10</v>
      </c>
    </row>
    <row r="17" spans="1:14" x14ac:dyDescent="0.25">
      <c r="A17">
        <v>5210014</v>
      </c>
      <c r="B17">
        <v>4293</v>
      </c>
      <c r="C17">
        <v>4268</v>
      </c>
      <c r="D17">
        <v>2265</v>
      </c>
      <c r="E17">
        <v>2163</v>
      </c>
      <c r="F17">
        <v>2118.8000000000002</v>
      </c>
      <c r="G17">
        <v>2.0299999999999998</v>
      </c>
      <c r="H17">
        <v>1695</v>
      </c>
      <c r="I17">
        <v>1030</v>
      </c>
      <c r="J17">
        <v>125</v>
      </c>
      <c r="K17">
        <v>365</v>
      </c>
      <c r="L17">
        <v>135</v>
      </c>
      <c r="M17">
        <v>25</v>
      </c>
      <c r="N17">
        <v>15</v>
      </c>
    </row>
    <row r="18" spans="1:14" x14ac:dyDescent="0.25">
      <c r="A18">
        <v>5210015</v>
      </c>
      <c r="B18">
        <v>3107</v>
      </c>
      <c r="C18">
        <v>3142</v>
      </c>
      <c r="D18">
        <v>1368</v>
      </c>
      <c r="E18">
        <v>1343</v>
      </c>
      <c r="F18">
        <v>1888</v>
      </c>
      <c r="G18">
        <v>1.65</v>
      </c>
      <c r="H18">
        <v>1365</v>
      </c>
      <c r="I18">
        <v>1065</v>
      </c>
      <c r="J18">
        <v>130</v>
      </c>
      <c r="K18">
        <v>90</v>
      </c>
      <c r="L18">
        <v>50</v>
      </c>
      <c r="M18">
        <v>20</v>
      </c>
      <c r="N18">
        <v>10</v>
      </c>
    </row>
    <row r="19" spans="1:14" x14ac:dyDescent="0.25">
      <c r="A19">
        <v>5210016</v>
      </c>
      <c r="B19">
        <v>0</v>
      </c>
      <c r="C19">
        <v>543</v>
      </c>
      <c r="D19">
        <v>0</v>
      </c>
      <c r="E19">
        <v>0</v>
      </c>
      <c r="F19">
        <v>0</v>
      </c>
      <c r="G19">
        <v>0.14000000000000001</v>
      </c>
    </row>
    <row r="20" spans="1:14" x14ac:dyDescent="0.25">
      <c r="A20">
        <v>5210100.01</v>
      </c>
      <c r="B20">
        <v>1317</v>
      </c>
      <c r="C20">
        <v>2062</v>
      </c>
      <c r="D20">
        <v>578</v>
      </c>
      <c r="E20">
        <v>537</v>
      </c>
      <c r="F20">
        <v>420.6</v>
      </c>
      <c r="G20">
        <v>3.13</v>
      </c>
      <c r="H20">
        <v>725</v>
      </c>
      <c r="I20">
        <v>605</v>
      </c>
      <c r="J20">
        <v>40</v>
      </c>
      <c r="K20">
        <v>25</v>
      </c>
      <c r="L20">
        <v>30</v>
      </c>
      <c r="M20">
        <v>15</v>
      </c>
      <c r="N20">
        <v>10</v>
      </c>
    </row>
    <row r="21" spans="1:14" x14ac:dyDescent="0.25">
      <c r="A21">
        <v>5210100.0199999996</v>
      </c>
      <c r="B21">
        <v>9793</v>
      </c>
      <c r="C21">
        <v>9371</v>
      </c>
      <c r="D21">
        <v>3827</v>
      </c>
      <c r="E21">
        <v>3738</v>
      </c>
      <c r="F21">
        <v>316.7</v>
      </c>
      <c r="G21">
        <v>30.93</v>
      </c>
      <c r="H21">
        <v>4560</v>
      </c>
      <c r="I21">
        <v>3685</v>
      </c>
      <c r="J21">
        <v>335</v>
      </c>
      <c r="K21">
        <v>245</v>
      </c>
      <c r="L21">
        <v>175</v>
      </c>
      <c r="M21">
        <v>70</v>
      </c>
      <c r="N21">
        <v>50</v>
      </c>
    </row>
    <row r="22" spans="1:14" x14ac:dyDescent="0.25">
      <c r="A22">
        <v>5210101</v>
      </c>
      <c r="B22">
        <v>4174</v>
      </c>
      <c r="C22">
        <v>4262</v>
      </c>
      <c r="D22">
        <v>1594</v>
      </c>
      <c r="E22">
        <v>1473</v>
      </c>
      <c r="F22">
        <v>23.7</v>
      </c>
      <c r="G22">
        <v>176</v>
      </c>
      <c r="H22">
        <v>1730</v>
      </c>
      <c r="I22">
        <v>1565</v>
      </c>
      <c r="J22">
        <v>85</v>
      </c>
      <c r="K22">
        <v>25</v>
      </c>
      <c r="L22">
        <v>25</v>
      </c>
      <c r="M22">
        <v>0</v>
      </c>
      <c r="N22">
        <v>30</v>
      </c>
    </row>
    <row r="23" spans="1:14" x14ac:dyDescent="0.25">
      <c r="A23">
        <v>5210102</v>
      </c>
      <c r="B23">
        <v>5954</v>
      </c>
      <c r="C23">
        <v>5844</v>
      </c>
      <c r="D23">
        <v>2558</v>
      </c>
      <c r="E23">
        <v>2241</v>
      </c>
      <c r="F23">
        <v>24.9</v>
      </c>
      <c r="G23">
        <v>238.69</v>
      </c>
      <c r="H23">
        <v>2965</v>
      </c>
      <c r="I23">
        <v>2775</v>
      </c>
      <c r="J23">
        <v>155</v>
      </c>
      <c r="K23">
        <v>10</v>
      </c>
      <c r="L23">
        <v>15</v>
      </c>
      <c r="M23">
        <v>0</v>
      </c>
      <c r="N23">
        <v>15</v>
      </c>
    </row>
    <row r="24" spans="1:14" x14ac:dyDescent="0.25">
      <c r="A24">
        <v>5210103</v>
      </c>
      <c r="B24">
        <v>5739</v>
      </c>
      <c r="C24">
        <v>5726</v>
      </c>
      <c r="D24">
        <v>2442</v>
      </c>
      <c r="E24">
        <v>2169</v>
      </c>
      <c r="F24">
        <v>26.5</v>
      </c>
      <c r="G24">
        <v>216.18</v>
      </c>
      <c r="H24">
        <v>2875</v>
      </c>
      <c r="I24">
        <v>2560</v>
      </c>
      <c r="J24">
        <v>195</v>
      </c>
      <c r="K24">
        <v>15</v>
      </c>
      <c r="L24">
        <v>80</v>
      </c>
      <c r="M24">
        <v>20</v>
      </c>
      <c r="N24">
        <v>10</v>
      </c>
    </row>
    <row r="25" spans="1:14" x14ac:dyDescent="0.25">
      <c r="A25">
        <v>5210104</v>
      </c>
      <c r="B25">
        <v>5437</v>
      </c>
      <c r="C25">
        <v>5070</v>
      </c>
      <c r="D25">
        <v>2217</v>
      </c>
      <c r="E25">
        <v>2087</v>
      </c>
      <c r="F25">
        <v>24.8</v>
      </c>
      <c r="G25">
        <v>219.43</v>
      </c>
      <c r="H25">
        <v>2585</v>
      </c>
      <c r="I25">
        <v>2385</v>
      </c>
      <c r="J25">
        <v>125</v>
      </c>
      <c r="K25">
        <v>10</v>
      </c>
      <c r="L25">
        <v>45</v>
      </c>
      <c r="M25">
        <v>0</v>
      </c>
      <c r="N25">
        <v>15</v>
      </c>
    </row>
    <row r="26" spans="1:14" x14ac:dyDescent="0.25">
      <c r="A26">
        <v>5210105.01</v>
      </c>
      <c r="B26">
        <v>6438</v>
      </c>
      <c r="C26">
        <v>6631</v>
      </c>
      <c r="D26">
        <v>2325</v>
      </c>
      <c r="E26">
        <v>2241</v>
      </c>
      <c r="F26">
        <v>24.7</v>
      </c>
      <c r="G26">
        <v>261.02</v>
      </c>
      <c r="H26">
        <v>2735</v>
      </c>
      <c r="I26">
        <v>2475</v>
      </c>
      <c r="J26">
        <v>155</v>
      </c>
      <c r="K26">
        <v>10</v>
      </c>
      <c r="L26">
        <v>60</v>
      </c>
      <c r="M26">
        <v>0</v>
      </c>
      <c r="N26">
        <v>30</v>
      </c>
    </row>
    <row r="27" spans="1:14" x14ac:dyDescent="0.25">
      <c r="A27">
        <v>5210105.0199999996</v>
      </c>
      <c r="B27">
        <v>2154</v>
      </c>
      <c r="C27">
        <v>1957</v>
      </c>
      <c r="D27">
        <v>1001</v>
      </c>
      <c r="E27">
        <v>958</v>
      </c>
      <c r="F27">
        <v>222.5</v>
      </c>
      <c r="G27">
        <v>9.68</v>
      </c>
      <c r="H27">
        <v>855</v>
      </c>
      <c r="I27">
        <v>755</v>
      </c>
      <c r="J27">
        <v>50</v>
      </c>
      <c r="K27">
        <v>10</v>
      </c>
      <c r="L27">
        <v>45</v>
      </c>
      <c r="M27">
        <v>0</v>
      </c>
      <c r="N27">
        <v>0</v>
      </c>
    </row>
    <row r="28" spans="1:14" x14ac:dyDescent="0.25">
      <c r="A28">
        <v>5210106</v>
      </c>
      <c r="B28">
        <v>7959</v>
      </c>
      <c r="C28">
        <v>7228</v>
      </c>
      <c r="D28">
        <v>3085</v>
      </c>
      <c r="E28">
        <v>3031</v>
      </c>
      <c r="F28">
        <v>2008.7</v>
      </c>
      <c r="G28">
        <v>3.96</v>
      </c>
      <c r="H28">
        <v>3785</v>
      </c>
      <c r="I28">
        <v>3260</v>
      </c>
      <c r="J28">
        <v>240</v>
      </c>
      <c r="K28">
        <v>195</v>
      </c>
      <c r="L28">
        <v>70</v>
      </c>
      <c r="M28">
        <v>0</v>
      </c>
      <c r="N28">
        <v>20</v>
      </c>
    </row>
    <row r="29" spans="1:14" x14ac:dyDescent="0.25">
      <c r="A29">
        <v>5210107</v>
      </c>
      <c r="B29">
        <v>420</v>
      </c>
      <c r="C29">
        <v>405</v>
      </c>
      <c r="D29">
        <v>299</v>
      </c>
      <c r="E29">
        <v>198</v>
      </c>
      <c r="F29">
        <v>6.3</v>
      </c>
      <c r="G29">
        <v>66.36</v>
      </c>
      <c r="H29">
        <v>105</v>
      </c>
      <c r="I29">
        <v>90</v>
      </c>
      <c r="J29">
        <v>0</v>
      </c>
      <c r="K29">
        <v>0</v>
      </c>
      <c r="L29">
        <v>10</v>
      </c>
      <c r="M29">
        <v>0</v>
      </c>
      <c r="N29">
        <v>10</v>
      </c>
    </row>
    <row r="30" spans="1:14" x14ac:dyDescent="0.25">
      <c r="A30">
        <v>5210108</v>
      </c>
      <c r="B30">
        <v>1203</v>
      </c>
      <c r="C30">
        <v>1262</v>
      </c>
      <c r="D30">
        <v>891</v>
      </c>
      <c r="E30">
        <v>521</v>
      </c>
      <c r="F30">
        <v>8.6999999999999993</v>
      </c>
      <c r="G30">
        <v>138.53</v>
      </c>
      <c r="H30">
        <v>480</v>
      </c>
      <c r="I30">
        <v>340</v>
      </c>
      <c r="J30">
        <v>20</v>
      </c>
      <c r="K30">
        <v>85</v>
      </c>
      <c r="L30">
        <v>25</v>
      </c>
      <c r="M30">
        <v>10</v>
      </c>
      <c r="N30">
        <v>10</v>
      </c>
    </row>
    <row r="31" spans="1:14" x14ac:dyDescent="0.25">
      <c r="A31">
        <v>5210109</v>
      </c>
      <c r="B31">
        <v>557</v>
      </c>
      <c r="C31">
        <v>602</v>
      </c>
      <c r="D31">
        <v>382</v>
      </c>
      <c r="E31">
        <v>262</v>
      </c>
      <c r="F31">
        <v>15.3</v>
      </c>
      <c r="G31">
        <v>36.5</v>
      </c>
      <c r="H31">
        <v>195</v>
      </c>
      <c r="I31">
        <v>185</v>
      </c>
      <c r="J31">
        <v>10</v>
      </c>
      <c r="K31">
        <v>0</v>
      </c>
      <c r="L31">
        <v>0</v>
      </c>
      <c r="M31">
        <v>0</v>
      </c>
      <c r="N31">
        <v>10</v>
      </c>
    </row>
    <row r="32" spans="1:14" x14ac:dyDescent="0.25">
      <c r="A32">
        <v>5210110</v>
      </c>
      <c r="B32">
        <v>10197</v>
      </c>
      <c r="C32">
        <v>9159</v>
      </c>
      <c r="D32">
        <v>4165</v>
      </c>
      <c r="E32">
        <v>3963</v>
      </c>
      <c r="F32">
        <v>879.6</v>
      </c>
      <c r="G32">
        <v>11.59</v>
      </c>
      <c r="H32">
        <v>4330</v>
      </c>
      <c r="I32">
        <v>3565</v>
      </c>
      <c r="J32">
        <v>285</v>
      </c>
      <c r="K32">
        <v>265</v>
      </c>
      <c r="L32">
        <v>155</v>
      </c>
      <c r="M32">
        <v>25</v>
      </c>
      <c r="N32">
        <v>30</v>
      </c>
    </row>
    <row r="33" spans="1:14" x14ac:dyDescent="0.25">
      <c r="A33">
        <v>5210111.01</v>
      </c>
      <c r="B33">
        <v>3366</v>
      </c>
      <c r="C33">
        <v>3387</v>
      </c>
      <c r="D33">
        <v>1421</v>
      </c>
      <c r="E33">
        <v>1383</v>
      </c>
      <c r="F33">
        <v>2068.5</v>
      </c>
      <c r="G33">
        <v>1.63</v>
      </c>
      <c r="H33">
        <v>1360</v>
      </c>
      <c r="I33">
        <v>1145</v>
      </c>
      <c r="J33">
        <v>65</v>
      </c>
      <c r="K33">
        <v>95</v>
      </c>
      <c r="L33">
        <v>15</v>
      </c>
      <c r="M33">
        <v>15</v>
      </c>
      <c r="N33">
        <v>20</v>
      </c>
    </row>
    <row r="34" spans="1:14" x14ac:dyDescent="0.25">
      <c r="A34">
        <v>5210111.0199999996</v>
      </c>
      <c r="B34">
        <v>7229</v>
      </c>
      <c r="C34">
        <v>7393</v>
      </c>
      <c r="D34">
        <v>3072</v>
      </c>
      <c r="E34">
        <v>2961</v>
      </c>
      <c r="F34">
        <v>950.1</v>
      </c>
      <c r="G34">
        <v>7.61</v>
      </c>
      <c r="H34">
        <v>3415</v>
      </c>
      <c r="I34">
        <v>2650</v>
      </c>
      <c r="J34">
        <v>305</v>
      </c>
      <c r="K34">
        <v>280</v>
      </c>
      <c r="L34">
        <v>100</v>
      </c>
      <c r="M34">
        <v>25</v>
      </c>
      <c r="N34">
        <v>55</v>
      </c>
    </row>
    <row r="35" spans="1:14" x14ac:dyDescent="0.25">
      <c r="A35">
        <v>5210112.03</v>
      </c>
      <c r="B35">
        <v>2580</v>
      </c>
      <c r="C35">
        <v>2687</v>
      </c>
      <c r="D35">
        <v>1019</v>
      </c>
      <c r="E35">
        <v>1006</v>
      </c>
      <c r="F35">
        <v>257.89999999999998</v>
      </c>
      <c r="G35">
        <v>10.01</v>
      </c>
      <c r="H35">
        <v>1345</v>
      </c>
      <c r="I35">
        <v>1145</v>
      </c>
      <c r="J35">
        <v>90</v>
      </c>
      <c r="K35">
        <v>65</v>
      </c>
      <c r="L35">
        <v>15</v>
      </c>
      <c r="M35">
        <v>10</v>
      </c>
      <c r="N35">
        <v>15</v>
      </c>
    </row>
    <row r="36" spans="1:14" x14ac:dyDescent="0.25">
      <c r="A36">
        <v>5210112.04</v>
      </c>
      <c r="B36">
        <v>4664</v>
      </c>
      <c r="C36">
        <v>4798</v>
      </c>
      <c r="D36">
        <v>2099</v>
      </c>
      <c r="E36">
        <v>2049</v>
      </c>
      <c r="F36">
        <v>3146</v>
      </c>
      <c r="G36">
        <v>1.48</v>
      </c>
      <c r="H36">
        <v>1980</v>
      </c>
      <c r="I36">
        <v>1555</v>
      </c>
      <c r="J36">
        <v>170</v>
      </c>
      <c r="K36">
        <v>135</v>
      </c>
      <c r="L36">
        <v>100</v>
      </c>
      <c r="M36">
        <v>0</v>
      </c>
      <c r="N36">
        <v>20</v>
      </c>
    </row>
    <row r="37" spans="1:14" x14ac:dyDescent="0.25">
      <c r="A37">
        <v>5210112.05</v>
      </c>
      <c r="B37">
        <v>3012</v>
      </c>
      <c r="C37">
        <v>3069</v>
      </c>
      <c r="D37">
        <v>1160</v>
      </c>
      <c r="E37">
        <v>1153</v>
      </c>
      <c r="F37">
        <v>2241.6999999999998</v>
      </c>
      <c r="G37">
        <v>1.34</v>
      </c>
      <c r="H37">
        <v>1480</v>
      </c>
      <c r="I37">
        <v>1225</v>
      </c>
      <c r="J37">
        <v>100</v>
      </c>
      <c r="K37">
        <v>80</v>
      </c>
      <c r="L37">
        <v>45</v>
      </c>
      <c r="M37">
        <v>10</v>
      </c>
      <c r="N37">
        <v>20</v>
      </c>
    </row>
    <row r="38" spans="1:14" x14ac:dyDescent="0.25">
      <c r="A38">
        <v>5210112.0599999996</v>
      </c>
      <c r="B38">
        <v>4815</v>
      </c>
      <c r="C38">
        <v>5101</v>
      </c>
      <c r="D38">
        <v>1632</v>
      </c>
      <c r="E38">
        <v>1621</v>
      </c>
      <c r="F38">
        <v>2134</v>
      </c>
      <c r="G38">
        <v>2.2599999999999998</v>
      </c>
      <c r="H38">
        <v>2405</v>
      </c>
      <c r="I38">
        <v>1965</v>
      </c>
      <c r="J38">
        <v>205</v>
      </c>
      <c r="K38">
        <v>125</v>
      </c>
      <c r="L38">
        <v>55</v>
      </c>
      <c r="M38">
        <v>15</v>
      </c>
      <c r="N38">
        <v>25</v>
      </c>
    </row>
    <row r="39" spans="1:14" x14ac:dyDescent="0.25">
      <c r="A39">
        <v>5210112.07</v>
      </c>
      <c r="B39">
        <v>2992</v>
      </c>
      <c r="C39">
        <v>3048</v>
      </c>
      <c r="D39">
        <v>1204</v>
      </c>
      <c r="E39">
        <v>1184</v>
      </c>
      <c r="F39">
        <v>1665.9</v>
      </c>
      <c r="G39">
        <v>1.8</v>
      </c>
      <c r="H39">
        <v>1235</v>
      </c>
      <c r="I39">
        <v>1015</v>
      </c>
      <c r="J39">
        <v>70</v>
      </c>
      <c r="K39">
        <v>95</v>
      </c>
      <c r="L39">
        <v>35</v>
      </c>
      <c r="M39">
        <v>15</v>
      </c>
      <c r="N39">
        <v>10</v>
      </c>
    </row>
    <row r="40" spans="1:14" x14ac:dyDescent="0.25">
      <c r="A40">
        <v>5210113.01</v>
      </c>
      <c r="B40">
        <v>11706</v>
      </c>
      <c r="C40">
        <v>9122</v>
      </c>
      <c r="D40">
        <v>4365</v>
      </c>
      <c r="E40">
        <v>4318</v>
      </c>
      <c r="F40">
        <v>445.5</v>
      </c>
      <c r="G40">
        <v>26.28</v>
      </c>
      <c r="H40">
        <v>5910</v>
      </c>
      <c r="I40">
        <v>4955</v>
      </c>
      <c r="J40">
        <v>435</v>
      </c>
      <c r="K40">
        <v>305</v>
      </c>
      <c r="L40">
        <v>150</v>
      </c>
      <c r="M40">
        <v>15</v>
      </c>
      <c r="N40">
        <v>55</v>
      </c>
    </row>
    <row r="41" spans="1:14" x14ac:dyDescent="0.25">
      <c r="A41">
        <v>5210113.0199999996</v>
      </c>
      <c r="B41">
        <v>5319</v>
      </c>
      <c r="C41">
        <v>5417</v>
      </c>
      <c r="D41">
        <v>2028</v>
      </c>
      <c r="E41">
        <v>1989</v>
      </c>
      <c r="F41">
        <v>36.299999999999997</v>
      </c>
      <c r="G41">
        <v>146.61000000000001</v>
      </c>
      <c r="H41">
        <v>2465</v>
      </c>
      <c r="I41">
        <v>2195</v>
      </c>
      <c r="J41">
        <v>145</v>
      </c>
      <c r="K41">
        <v>25</v>
      </c>
      <c r="L41">
        <v>55</v>
      </c>
      <c r="M41">
        <v>10</v>
      </c>
      <c r="N41">
        <v>40</v>
      </c>
    </row>
    <row r="42" spans="1:14" x14ac:dyDescent="0.25">
      <c r="A42">
        <v>5210200</v>
      </c>
      <c r="B42">
        <v>1516</v>
      </c>
      <c r="C42">
        <v>1473</v>
      </c>
      <c r="D42">
        <v>1996</v>
      </c>
      <c r="E42">
        <v>689</v>
      </c>
      <c r="F42">
        <v>5.0999999999999996</v>
      </c>
      <c r="G42">
        <v>297.27</v>
      </c>
      <c r="H42">
        <v>435</v>
      </c>
      <c r="I42">
        <v>405</v>
      </c>
      <c r="J42">
        <v>15</v>
      </c>
      <c r="K42">
        <v>10</v>
      </c>
      <c r="L42">
        <v>10</v>
      </c>
      <c r="M42">
        <v>0</v>
      </c>
      <c r="N4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42"/>
  <sheetViews>
    <sheetView zoomScaleNormal="100" zoomScalePageLayoutView="85" workbookViewId="0">
      <pane ySplit="1" topLeftCell="A2" activePane="bottomLeft" state="frozen"/>
      <selection activeCell="B1" sqref="B1"/>
      <selection pane="bottomLeft" activeCell="E1" sqref="E1"/>
    </sheetView>
  </sheetViews>
  <sheetFormatPr defaultColWidth="15.42578125" defaultRowHeight="12.75" x14ac:dyDescent="0.2"/>
  <cols>
    <col min="1" max="1" width="15.42578125" style="103"/>
    <col min="2" max="2" width="15.42578125" style="194"/>
    <col min="3" max="3" width="15.42578125" style="104"/>
    <col min="4" max="4" width="15.42578125" style="92"/>
    <col min="5" max="5" width="15.42578125" style="93"/>
    <col min="6" max="9" width="15.42578125" style="94"/>
    <col min="10" max="10" width="15.42578125" style="168"/>
    <col min="11" max="11" width="15.42578125" style="105"/>
    <col min="12" max="12" width="15.42578125" style="96"/>
    <col min="13" max="14" width="15.42578125" style="94"/>
    <col min="15" max="15" width="15.42578125" style="203"/>
    <col min="16" max="18" width="15.42578125" style="94"/>
    <col min="19" max="19" width="15.42578125" style="168"/>
    <col min="20" max="20" width="15.42578125" style="98"/>
    <col min="21" max="21" width="15.42578125" style="99"/>
    <col min="22" max="24" width="15.42578125" style="94"/>
    <col min="25" max="25" width="15.42578125" style="169"/>
    <col min="26" max="26" width="15.42578125" style="91"/>
    <col min="27" max="27" width="15.42578125" style="97"/>
    <col min="28" max="28" width="15.42578125" style="169"/>
    <col min="29" max="29" width="15.42578125" style="106"/>
    <col min="30" max="32" width="15.42578125" style="107"/>
    <col min="33" max="33" width="15.42578125" style="170"/>
    <col min="34" max="34" width="15.42578125" style="108"/>
    <col min="35" max="35" width="15.42578125" style="102"/>
    <col min="36" max="37" width="15.42578125" style="46"/>
    <col min="38" max="38" width="15.42578125" style="63"/>
    <col min="39" max="16384" width="15.42578125" style="64"/>
  </cols>
  <sheetData>
    <row r="1" spans="1:45" s="297" customFormat="1" ht="78" customHeight="1" thickTop="1" thickBot="1" x14ac:dyDescent="0.3">
      <c r="A1" s="291" t="s">
        <v>71</v>
      </c>
      <c r="B1" s="155" t="s">
        <v>182</v>
      </c>
      <c r="C1" s="155" t="s">
        <v>183</v>
      </c>
      <c r="D1" s="292" t="s">
        <v>184</v>
      </c>
      <c r="E1" s="148" t="s">
        <v>185</v>
      </c>
      <c r="F1" s="293" t="s">
        <v>68</v>
      </c>
      <c r="G1" s="293" t="s">
        <v>186</v>
      </c>
      <c r="H1" s="293" t="s">
        <v>66</v>
      </c>
      <c r="I1" s="149" t="s">
        <v>187</v>
      </c>
      <c r="J1" s="293" t="s">
        <v>188</v>
      </c>
      <c r="K1" s="149" t="s">
        <v>189</v>
      </c>
      <c r="L1" s="294" t="s">
        <v>76</v>
      </c>
      <c r="M1" s="293" t="s">
        <v>74</v>
      </c>
      <c r="N1" s="149" t="s">
        <v>190</v>
      </c>
      <c r="O1" s="293" t="s">
        <v>191</v>
      </c>
      <c r="P1" s="294" t="s">
        <v>83</v>
      </c>
      <c r="Q1" s="293" t="s">
        <v>192</v>
      </c>
      <c r="R1" s="149" t="s">
        <v>193</v>
      </c>
      <c r="S1" s="151" t="s">
        <v>194</v>
      </c>
      <c r="T1" s="150" t="s">
        <v>195</v>
      </c>
      <c r="U1" s="149" t="s">
        <v>196</v>
      </c>
      <c r="V1" s="152" t="s">
        <v>197</v>
      </c>
      <c r="W1" s="149" t="s">
        <v>198</v>
      </c>
      <c r="X1" s="149" t="s">
        <v>199</v>
      </c>
      <c r="Y1" s="151" t="s">
        <v>200</v>
      </c>
      <c r="Z1" s="153" t="s">
        <v>201</v>
      </c>
      <c r="AA1" s="152" t="s">
        <v>202</v>
      </c>
      <c r="AB1" s="151" t="s">
        <v>203</v>
      </c>
      <c r="AC1" s="153" t="s">
        <v>204</v>
      </c>
      <c r="AD1" s="149" t="s">
        <v>205</v>
      </c>
      <c r="AE1" s="149" t="s">
        <v>206</v>
      </c>
      <c r="AF1" s="149" t="s">
        <v>207</v>
      </c>
      <c r="AG1" s="151" t="s">
        <v>208</v>
      </c>
      <c r="AH1" s="151" t="s">
        <v>209</v>
      </c>
      <c r="AI1" s="154" t="s">
        <v>210</v>
      </c>
      <c r="AJ1" s="295" t="s">
        <v>211</v>
      </c>
      <c r="AK1" s="296" t="s">
        <v>212</v>
      </c>
      <c r="AL1" s="291" t="s">
        <v>88</v>
      </c>
    </row>
    <row r="2" spans="1:45" s="48" customFormat="1" ht="13.5" thickTop="1" x14ac:dyDescent="0.2">
      <c r="A2" s="220" t="s">
        <v>44</v>
      </c>
      <c r="B2" s="221">
        <v>5210000</v>
      </c>
      <c r="C2" s="222">
        <v>0</v>
      </c>
      <c r="D2" s="223">
        <v>1938.81</v>
      </c>
      <c r="E2" s="224">
        <f t="shared" ref="E2:E42" si="0">D2*100</f>
        <v>193881</v>
      </c>
      <c r="F2" s="225">
        <v>161175</v>
      </c>
      <c r="G2" s="225">
        <v>159561</v>
      </c>
      <c r="H2" s="225">
        <v>152358</v>
      </c>
      <c r="I2" s="225">
        <f t="shared" ref="I2:I42" si="1">F2-H2</f>
        <v>8817</v>
      </c>
      <c r="J2" s="226">
        <f t="shared" ref="J2:J18" si="2">I2/H2</f>
        <v>5.7870279210806126E-2</v>
      </c>
      <c r="K2" s="227">
        <v>83.1</v>
      </c>
      <c r="L2" s="228">
        <v>77173</v>
      </c>
      <c r="M2" s="225">
        <v>70003</v>
      </c>
      <c r="N2" s="225">
        <f t="shared" ref="N2:N18" si="3">L2-M2</f>
        <v>7170</v>
      </c>
      <c r="O2" s="229">
        <f t="shared" ref="O2:O18" si="4">N2/M2</f>
        <v>0.10242418182077911</v>
      </c>
      <c r="P2" s="225">
        <v>67915</v>
      </c>
      <c r="Q2" s="230">
        <v>62017</v>
      </c>
      <c r="R2" s="225">
        <f t="shared" ref="R2:R18" si="5">P2-Q2</f>
        <v>5898</v>
      </c>
      <c r="S2" s="226">
        <f t="shared" ref="S2:S18" si="6">R2/Q2</f>
        <v>9.5102955641195155E-2</v>
      </c>
      <c r="T2" s="231">
        <f t="shared" ref="T2:T18" si="7">P2/E2</f>
        <v>0.35029218953894398</v>
      </c>
      <c r="U2" s="232">
        <v>71985</v>
      </c>
      <c r="V2" s="225">
        <v>54535</v>
      </c>
      <c r="W2" s="225">
        <v>4945</v>
      </c>
      <c r="X2" s="225">
        <f t="shared" ref="X2:X18" si="8">V2+W2</f>
        <v>59480</v>
      </c>
      <c r="Y2" s="226">
        <f t="shared" ref="Y2:Y18" si="9">X2/U2</f>
        <v>0.82628325345558107</v>
      </c>
      <c r="Z2" s="233">
        <f t="shared" ref="Z2:Z18" si="10">Y2/0.82628</f>
        <v>1.0000039374734728</v>
      </c>
      <c r="AA2" s="234">
        <v>4890</v>
      </c>
      <c r="AB2" s="226">
        <f t="shared" ref="AB2:AB18" si="11">AA2/U2</f>
        <v>6.7930818920608455E-2</v>
      </c>
      <c r="AC2" s="235">
        <f t="shared" ref="AC2:AC18" si="12">AB2/0.06793</f>
        <v>1.0000120553600538</v>
      </c>
      <c r="AD2" s="225">
        <v>5475</v>
      </c>
      <c r="AE2" s="225">
        <v>1360</v>
      </c>
      <c r="AF2" s="225">
        <f t="shared" ref="AF2:AF18" si="13">AD2+AE2</f>
        <v>6835</v>
      </c>
      <c r="AG2" s="226">
        <f t="shared" ref="AG2:AG18" si="14">AF2/U2</f>
        <v>9.4950336875738006E-2</v>
      </c>
      <c r="AH2" s="233">
        <f t="shared" ref="AH2:AH18" si="15">AG2/0.09495</f>
        <v>1.0000035479277303</v>
      </c>
      <c r="AI2" s="236">
        <v>780</v>
      </c>
      <c r="AJ2" s="237" t="s">
        <v>35</v>
      </c>
      <c r="AK2" s="237" t="s">
        <v>35</v>
      </c>
      <c r="AL2" s="112"/>
    </row>
    <row r="3" spans="1:45" x14ac:dyDescent="0.2">
      <c r="A3" s="49" t="s">
        <v>39</v>
      </c>
      <c r="B3" s="189">
        <v>5210001</v>
      </c>
      <c r="C3" s="50">
        <v>1</v>
      </c>
      <c r="D3" s="51">
        <v>0.82</v>
      </c>
      <c r="E3" s="52">
        <f t="shared" si="0"/>
        <v>82</v>
      </c>
      <c r="F3" s="53">
        <v>3276</v>
      </c>
      <c r="G3" s="53">
        <v>3447</v>
      </c>
      <c r="H3" s="53">
        <v>2864</v>
      </c>
      <c r="I3" s="53">
        <f t="shared" si="1"/>
        <v>412</v>
      </c>
      <c r="J3" s="162">
        <f t="shared" si="2"/>
        <v>0.14385474860335196</v>
      </c>
      <c r="K3" s="54">
        <v>3995.6</v>
      </c>
      <c r="L3" s="55">
        <v>2765</v>
      </c>
      <c r="M3" s="56">
        <v>2310</v>
      </c>
      <c r="N3" s="56">
        <f t="shared" si="3"/>
        <v>455</v>
      </c>
      <c r="O3" s="195">
        <f t="shared" si="4"/>
        <v>0.19696969696969696</v>
      </c>
      <c r="P3" s="53">
        <v>1947</v>
      </c>
      <c r="Q3" s="42">
        <v>1718</v>
      </c>
      <c r="R3" s="53">
        <f t="shared" si="5"/>
        <v>229</v>
      </c>
      <c r="S3" s="162">
        <f t="shared" si="6"/>
        <v>0.13329452852153667</v>
      </c>
      <c r="T3" s="58">
        <f t="shared" si="7"/>
        <v>23.743902439024389</v>
      </c>
      <c r="U3" s="59">
        <v>1295</v>
      </c>
      <c r="V3" s="53">
        <v>345</v>
      </c>
      <c r="W3" s="53">
        <v>25</v>
      </c>
      <c r="X3" s="53">
        <f t="shared" si="8"/>
        <v>370</v>
      </c>
      <c r="Y3" s="162">
        <f t="shared" si="9"/>
        <v>0.2857142857142857</v>
      </c>
      <c r="Z3" s="60">
        <f t="shared" si="10"/>
        <v>0.34578385742639989</v>
      </c>
      <c r="AA3" s="57">
        <v>60</v>
      </c>
      <c r="AB3" s="162">
        <f t="shared" si="11"/>
        <v>4.633204633204633E-2</v>
      </c>
      <c r="AC3" s="61">
        <f t="shared" si="12"/>
        <v>0.68205573873172864</v>
      </c>
      <c r="AD3" s="53">
        <v>735</v>
      </c>
      <c r="AE3" s="53">
        <v>90</v>
      </c>
      <c r="AF3" s="53">
        <f t="shared" si="13"/>
        <v>825</v>
      </c>
      <c r="AG3" s="162">
        <f t="shared" si="14"/>
        <v>0.63706563706563701</v>
      </c>
      <c r="AH3" s="60">
        <f t="shared" si="15"/>
        <v>6.7094853824711631</v>
      </c>
      <c r="AI3" s="62">
        <v>40</v>
      </c>
      <c r="AJ3" s="163" t="s">
        <v>0</v>
      </c>
      <c r="AK3" s="262" t="s">
        <v>0</v>
      </c>
      <c r="AM3" s="47"/>
      <c r="AN3" s="47"/>
      <c r="AO3" s="47"/>
      <c r="AP3" s="47"/>
      <c r="AQ3" s="47"/>
      <c r="AR3" s="47"/>
      <c r="AS3" s="47"/>
    </row>
    <row r="4" spans="1:45" x14ac:dyDescent="0.2">
      <c r="A4" s="49" t="s">
        <v>7</v>
      </c>
      <c r="B4" s="189">
        <v>5210002</v>
      </c>
      <c r="C4" s="50">
        <v>2</v>
      </c>
      <c r="D4" s="51">
        <v>1.01</v>
      </c>
      <c r="E4" s="52">
        <f t="shared" si="0"/>
        <v>101</v>
      </c>
      <c r="F4" s="53">
        <v>853</v>
      </c>
      <c r="G4" s="53">
        <v>1219</v>
      </c>
      <c r="H4" s="53">
        <v>1254</v>
      </c>
      <c r="I4" s="53">
        <f t="shared" si="1"/>
        <v>-401</v>
      </c>
      <c r="J4" s="162">
        <f t="shared" si="2"/>
        <v>-0.3197767145135566</v>
      </c>
      <c r="K4" s="54">
        <v>846.2</v>
      </c>
      <c r="L4" s="55">
        <v>1590</v>
      </c>
      <c r="M4" s="56">
        <v>1513</v>
      </c>
      <c r="N4" s="56">
        <f t="shared" si="3"/>
        <v>77</v>
      </c>
      <c r="O4" s="195">
        <f t="shared" si="4"/>
        <v>5.0892267019167214E-2</v>
      </c>
      <c r="P4" s="53">
        <v>434</v>
      </c>
      <c r="Q4" s="42">
        <v>606</v>
      </c>
      <c r="R4" s="53">
        <f t="shared" si="5"/>
        <v>-172</v>
      </c>
      <c r="S4" s="162">
        <f t="shared" si="6"/>
        <v>-0.28382838283828382</v>
      </c>
      <c r="T4" s="58">
        <f t="shared" si="7"/>
        <v>4.2970297029702973</v>
      </c>
      <c r="U4" s="59">
        <v>380</v>
      </c>
      <c r="V4" s="53">
        <v>55</v>
      </c>
      <c r="W4" s="53">
        <v>10</v>
      </c>
      <c r="X4" s="53">
        <f t="shared" si="8"/>
        <v>65</v>
      </c>
      <c r="Y4" s="162">
        <f t="shared" si="9"/>
        <v>0.17105263157894737</v>
      </c>
      <c r="Z4" s="60">
        <f t="shared" si="10"/>
        <v>0.20701533569606836</v>
      </c>
      <c r="AA4" s="57">
        <v>30</v>
      </c>
      <c r="AB4" s="162">
        <f t="shared" si="11"/>
        <v>7.8947368421052627E-2</v>
      </c>
      <c r="AC4" s="61">
        <f t="shared" si="12"/>
        <v>1.1621870811284061</v>
      </c>
      <c r="AD4" s="53">
        <v>250</v>
      </c>
      <c r="AE4" s="53">
        <v>35</v>
      </c>
      <c r="AF4" s="53">
        <f t="shared" si="13"/>
        <v>285</v>
      </c>
      <c r="AG4" s="162">
        <f t="shared" si="14"/>
        <v>0.75</v>
      </c>
      <c r="AH4" s="60">
        <f t="shared" si="15"/>
        <v>7.8988941548183247</v>
      </c>
      <c r="AI4" s="62">
        <v>0</v>
      </c>
      <c r="AJ4" s="163" t="s">
        <v>0</v>
      </c>
      <c r="AK4" s="262" t="s">
        <v>0</v>
      </c>
    </row>
    <row r="5" spans="1:45" x14ac:dyDescent="0.2">
      <c r="A5" s="49" t="s">
        <v>8</v>
      </c>
      <c r="B5" s="189">
        <v>5210003</v>
      </c>
      <c r="C5" s="50">
        <v>3</v>
      </c>
      <c r="D5" s="51">
        <v>1.32</v>
      </c>
      <c r="E5" s="52">
        <f t="shared" si="0"/>
        <v>132</v>
      </c>
      <c r="F5" s="53">
        <v>2592</v>
      </c>
      <c r="G5" s="53">
        <v>2817</v>
      </c>
      <c r="H5" s="53">
        <v>2877</v>
      </c>
      <c r="I5" s="53">
        <f t="shared" si="1"/>
        <v>-285</v>
      </c>
      <c r="J5" s="162">
        <f t="shared" si="2"/>
        <v>-9.9061522419186657E-2</v>
      </c>
      <c r="K5" s="54">
        <v>1967.8</v>
      </c>
      <c r="L5" s="55">
        <v>1445</v>
      </c>
      <c r="M5" s="56">
        <v>1442</v>
      </c>
      <c r="N5" s="56">
        <f t="shared" si="3"/>
        <v>3</v>
      </c>
      <c r="O5" s="195">
        <f t="shared" si="4"/>
        <v>2.0804438280166435E-3</v>
      </c>
      <c r="P5" s="53">
        <v>964</v>
      </c>
      <c r="Q5" s="42">
        <v>1127</v>
      </c>
      <c r="R5" s="53">
        <f t="shared" si="5"/>
        <v>-163</v>
      </c>
      <c r="S5" s="162">
        <f t="shared" si="6"/>
        <v>-0.14463176574977818</v>
      </c>
      <c r="T5" s="58">
        <f t="shared" si="7"/>
        <v>7.3030303030303028</v>
      </c>
      <c r="U5" s="59">
        <v>1110</v>
      </c>
      <c r="V5" s="53">
        <v>465</v>
      </c>
      <c r="W5" s="53">
        <v>70</v>
      </c>
      <c r="X5" s="53">
        <f t="shared" si="8"/>
        <v>535</v>
      </c>
      <c r="Y5" s="162">
        <f t="shared" si="9"/>
        <v>0.481981981981982</v>
      </c>
      <c r="Z5" s="60">
        <f t="shared" si="10"/>
        <v>0.58331556128912954</v>
      </c>
      <c r="AA5" s="57">
        <v>60</v>
      </c>
      <c r="AB5" s="162">
        <f t="shared" si="11"/>
        <v>5.4054054054054057E-2</v>
      </c>
      <c r="AC5" s="61">
        <f t="shared" si="12"/>
        <v>0.79573169518701681</v>
      </c>
      <c r="AD5" s="53">
        <v>330</v>
      </c>
      <c r="AE5" s="53">
        <v>170</v>
      </c>
      <c r="AF5" s="53">
        <f t="shared" si="13"/>
        <v>500</v>
      </c>
      <c r="AG5" s="162">
        <f t="shared" si="14"/>
        <v>0.45045045045045046</v>
      </c>
      <c r="AH5" s="60">
        <f t="shared" si="15"/>
        <v>4.7440805734644593</v>
      </c>
      <c r="AI5" s="62">
        <v>0</v>
      </c>
      <c r="AJ5" s="163" t="s">
        <v>0</v>
      </c>
      <c r="AK5" s="262" t="s">
        <v>0</v>
      </c>
    </row>
    <row r="6" spans="1:45" x14ac:dyDescent="0.2">
      <c r="A6" s="49" t="s">
        <v>9</v>
      </c>
      <c r="B6" s="189">
        <v>5210004</v>
      </c>
      <c r="C6" s="50">
        <v>4</v>
      </c>
      <c r="D6" s="51">
        <v>1.64</v>
      </c>
      <c r="E6" s="52">
        <f t="shared" si="0"/>
        <v>164</v>
      </c>
      <c r="F6" s="53">
        <v>2410</v>
      </c>
      <c r="G6" s="53">
        <v>2528</v>
      </c>
      <c r="H6" s="53">
        <v>2739</v>
      </c>
      <c r="I6" s="53">
        <f t="shared" si="1"/>
        <v>-329</v>
      </c>
      <c r="J6" s="162">
        <f t="shared" si="2"/>
        <v>-0.12011683096020445</v>
      </c>
      <c r="K6" s="54">
        <v>1465.5</v>
      </c>
      <c r="L6" s="55">
        <v>1451</v>
      </c>
      <c r="M6" s="56">
        <v>1422</v>
      </c>
      <c r="N6" s="56">
        <f t="shared" si="3"/>
        <v>29</v>
      </c>
      <c r="O6" s="195">
        <f t="shared" si="4"/>
        <v>2.0393811533052038E-2</v>
      </c>
      <c r="P6" s="53">
        <v>1173</v>
      </c>
      <c r="Q6" s="42">
        <v>1310</v>
      </c>
      <c r="R6" s="53">
        <f t="shared" si="5"/>
        <v>-137</v>
      </c>
      <c r="S6" s="162">
        <f t="shared" si="6"/>
        <v>-0.10458015267175573</v>
      </c>
      <c r="T6" s="58">
        <f t="shared" si="7"/>
        <v>7.1524390243902438</v>
      </c>
      <c r="U6" s="59">
        <v>995</v>
      </c>
      <c r="V6" s="53">
        <v>570</v>
      </c>
      <c r="W6" s="53">
        <v>65</v>
      </c>
      <c r="X6" s="53">
        <f t="shared" si="8"/>
        <v>635</v>
      </c>
      <c r="Y6" s="162">
        <f t="shared" si="9"/>
        <v>0.63819095477386933</v>
      </c>
      <c r="Z6" s="60">
        <f t="shared" si="10"/>
        <v>0.77236645540720983</v>
      </c>
      <c r="AA6" s="57">
        <v>165</v>
      </c>
      <c r="AB6" s="162">
        <f t="shared" si="11"/>
        <v>0.16582914572864321</v>
      </c>
      <c r="AC6" s="61">
        <f t="shared" si="12"/>
        <v>2.4411768839782599</v>
      </c>
      <c r="AD6" s="53">
        <v>130</v>
      </c>
      <c r="AE6" s="53">
        <v>70</v>
      </c>
      <c r="AF6" s="53">
        <f t="shared" si="13"/>
        <v>200</v>
      </c>
      <c r="AG6" s="162">
        <f t="shared" si="14"/>
        <v>0.20100502512562815</v>
      </c>
      <c r="AH6" s="60">
        <f t="shared" si="15"/>
        <v>2.1169565574052465</v>
      </c>
      <c r="AI6" s="62">
        <v>0</v>
      </c>
      <c r="AJ6" s="163" t="s">
        <v>0</v>
      </c>
      <c r="AK6" s="263" t="s">
        <v>1</v>
      </c>
    </row>
    <row r="7" spans="1:45" x14ac:dyDescent="0.2">
      <c r="A7" s="65" t="s">
        <v>40</v>
      </c>
      <c r="B7" s="191">
        <v>5210005</v>
      </c>
      <c r="C7" s="66">
        <v>5</v>
      </c>
      <c r="D7" s="67">
        <v>3.14</v>
      </c>
      <c r="E7" s="68">
        <f t="shared" si="0"/>
        <v>314</v>
      </c>
      <c r="F7" s="69">
        <v>5410</v>
      </c>
      <c r="G7" s="69">
        <v>5389</v>
      </c>
      <c r="H7" s="69">
        <v>5394</v>
      </c>
      <c r="I7" s="69">
        <f t="shared" si="1"/>
        <v>16</v>
      </c>
      <c r="J7" s="164">
        <f t="shared" si="2"/>
        <v>2.9662588060808304E-3</v>
      </c>
      <c r="K7" s="70">
        <v>1722.1</v>
      </c>
      <c r="L7" s="71">
        <v>2951</v>
      </c>
      <c r="M7" s="147">
        <v>2901</v>
      </c>
      <c r="N7" s="147">
        <f t="shared" si="3"/>
        <v>50</v>
      </c>
      <c r="O7" s="199">
        <f t="shared" si="4"/>
        <v>1.723543605653223E-2</v>
      </c>
      <c r="P7" s="69">
        <v>2757</v>
      </c>
      <c r="Q7" s="43">
        <v>2690</v>
      </c>
      <c r="R7" s="69">
        <f t="shared" si="5"/>
        <v>67</v>
      </c>
      <c r="S7" s="164">
        <f t="shared" si="6"/>
        <v>2.4907063197026021E-2</v>
      </c>
      <c r="T7" s="73">
        <f t="shared" si="7"/>
        <v>8.7802547770700645</v>
      </c>
      <c r="U7" s="74">
        <v>2230</v>
      </c>
      <c r="V7" s="69">
        <v>1335</v>
      </c>
      <c r="W7" s="69">
        <v>185</v>
      </c>
      <c r="X7" s="69">
        <f t="shared" si="8"/>
        <v>1520</v>
      </c>
      <c r="Y7" s="164">
        <f t="shared" si="9"/>
        <v>0.68161434977578472</v>
      </c>
      <c r="Z7" s="75">
        <f t="shared" si="10"/>
        <v>0.82491933699930375</v>
      </c>
      <c r="AA7" s="72">
        <v>460</v>
      </c>
      <c r="AB7" s="164">
        <f t="shared" si="11"/>
        <v>0.20627802690582961</v>
      </c>
      <c r="AC7" s="76">
        <f t="shared" si="12"/>
        <v>3.0366263345477638</v>
      </c>
      <c r="AD7" s="69">
        <v>165</v>
      </c>
      <c r="AE7" s="69">
        <v>60</v>
      </c>
      <c r="AF7" s="69">
        <f t="shared" si="13"/>
        <v>225</v>
      </c>
      <c r="AG7" s="164">
        <f t="shared" si="14"/>
        <v>0.10089686098654709</v>
      </c>
      <c r="AH7" s="75">
        <f t="shared" si="15"/>
        <v>1.0626315006482052</v>
      </c>
      <c r="AI7" s="77">
        <v>20</v>
      </c>
      <c r="AJ7" s="165" t="s">
        <v>1</v>
      </c>
      <c r="AK7" s="263" t="s">
        <v>1</v>
      </c>
    </row>
    <row r="8" spans="1:45" x14ac:dyDescent="0.2">
      <c r="A8" s="65" t="s">
        <v>41</v>
      </c>
      <c r="B8" s="191">
        <v>5210006</v>
      </c>
      <c r="C8" s="66">
        <v>6</v>
      </c>
      <c r="D8" s="67">
        <v>1.17</v>
      </c>
      <c r="E8" s="68">
        <f t="shared" si="0"/>
        <v>117</v>
      </c>
      <c r="F8" s="69">
        <v>3566</v>
      </c>
      <c r="G8" s="69">
        <v>3630</v>
      </c>
      <c r="H8" s="69">
        <v>3671</v>
      </c>
      <c r="I8" s="69">
        <f t="shared" si="1"/>
        <v>-105</v>
      </c>
      <c r="J8" s="164">
        <f t="shared" si="2"/>
        <v>-2.8602560610187958E-2</v>
      </c>
      <c r="K8" s="70">
        <v>3047.3</v>
      </c>
      <c r="L8" s="71">
        <v>1934</v>
      </c>
      <c r="M8" s="147">
        <v>1886</v>
      </c>
      <c r="N8" s="147">
        <f t="shared" si="3"/>
        <v>48</v>
      </c>
      <c r="O8" s="199">
        <f t="shared" si="4"/>
        <v>2.5450689289501591E-2</v>
      </c>
      <c r="P8" s="69">
        <v>1836</v>
      </c>
      <c r="Q8" s="43">
        <v>1800</v>
      </c>
      <c r="R8" s="69">
        <f t="shared" si="5"/>
        <v>36</v>
      </c>
      <c r="S8" s="164">
        <f t="shared" si="6"/>
        <v>0.02</v>
      </c>
      <c r="T8" s="73">
        <f t="shared" si="7"/>
        <v>15.692307692307692</v>
      </c>
      <c r="U8" s="74">
        <v>1385</v>
      </c>
      <c r="V8" s="69">
        <v>850</v>
      </c>
      <c r="W8" s="69">
        <v>90</v>
      </c>
      <c r="X8" s="69">
        <f t="shared" si="8"/>
        <v>940</v>
      </c>
      <c r="Y8" s="164">
        <f t="shared" si="9"/>
        <v>0.67870036101083031</v>
      </c>
      <c r="Z8" s="75">
        <f t="shared" si="10"/>
        <v>0.82139270103455286</v>
      </c>
      <c r="AA8" s="72">
        <v>270</v>
      </c>
      <c r="AB8" s="164">
        <f t="shared" si="11"/>
        <v>0.19494584837545126</v>
      </c>
      <c r="AC8" s="76">
        <f t="shared" si="12"/>
        <v>2.8698049223531759</v>
      </c>
      <c r="AD8" s="69">
        <v>125</v>
      </c>
      <c r="AE8" s="69">
        <v>40</v>
      </c>
      <c r="AF8" s="69">
        <f t="shared" si="13"/>
        <v>165</v>
      </c>
      <c r="AG8" s="164">
        <f t="shared" si="14"/>
        <v>0.11913357400722022</v>
      </c>
      <c r="AH8" s="75">
        <f t="shared" si="15"/>
        <v>1.2546979884909975</v>
      </c>
      <c r="AI8" s="77">
        <v>10</v>
      </c>
      <c r="AJ8" s="165" t="s">
        <v>1</v>
      </c>
      <c r="AK8" s="263" t="s">
        <v>1</v>
      </c>
    </row>
    <row r="9" spans="1:45" x14ac:dyDescent="0.2">
      <c r="A9" s="49" t="s">
        <v>42</v>
      </c>
      <c r="B9" s="189">
        <v>5210007</v>
      </c>
      <c r="C9" s="50">
        <v>7</v>
      </c>
      <c r="D9" s="51">
        <v>0.96</v>
      </c>
      <c r="E9" s="52">
        <f t="shared" si="0"/>
        <v>96</v>
      </c>
      <c r="F9" s="53">
        <v>3720</v>
      </c>
      <c r="G9" s="53">
        <v>3876</v>
      </c>
      <c r="H9" s="53">
        <v>3877</v>
      </c>
      <c r="I9" s="53">
        <f t="shared" si="1"/>
        <v>-157</v>
      </c>
      <c r="J9" s="162">
        <f t="shared" si="2"/>
        <v>-4.049522826928037E-2</v>
      </c>
      <c r="K9" s="54">
        <v>3891.2</v>
      </c>
      <c r="L9" s="55">
        <v>2549</v>
      </c>
      <c r="M9" s="56">
        <v>2556</v>
      </c>
      <c r="N9" s="56">
        <f t="shared" si="3"/>
        <v>-7</v>
      </c>
      <c r="O9" s="195">
        <f t="shared" si="4"/>
        <v>-2.7386541471048514E-3</v>
      </c>
      <c r="P9" s="53">
        <v>2055</v>
      </c>
      <c r="Q9" s="42">
        <v>2154</v>
      </c>
      <c r="R9" s="53">
        <f t="shared" si="5"/>
        <v>-99</v>
      </c>
      <c r="S9" s="162">
        <f t="shared" si="6"/>
        <v>-4.596100278551532E-2</v>
      </c>
      <c r="T9" s="58">
        <f t="shared" si="7"/>
        <v>21.40625</v>
      </c>
      <c r="U9" s="59">
        <v>1730</v>
      </c>
      <c r="V9" s="53">
        <v>780</v>
      </c>
      <c r="W9" s="53">
        <v>135</v>
      </c>
      <c r="X9" s="53">
        <f t="shared" si="8"/>
        <v>915</v>
      </c>
      <c r="Y9" s="162">
        <f t="shared" si="9"/>
        <v>0.52890173410404628</v>
      </c>
      <c r="Z9" s="60">
        <f t="shared" si="10"/>
        <v>0.64009988636303228</v>
      </c>
      <c r="AA9" s="57">
        <v>235</v>
      </c>
      <c r="AB9" s="162">
        <f t="shared" si="11"/>
        <v>0.13583815028901733</v>
      </c>
      <c r="AC9" s="61">
        <f t="shared" si="12"/>
        <v>1.9996783496101476</v>
      </c>
      <c r="AD9" s="53">
        <v>365</v>
      </c>
      <c r="AE9" s="53">
        <v>185</v>
      </c>
      <c r="AF9" s="53">
        <f t="shared" si="13"/>
        <v>550</v>
      </c>
      <c r="AG9" s="162">
        <f t="shared" si="14"/>
        <v>0.31791907514450868</v>
      </c>
      <c r="AH9" s="60">
        <f t="shared" si="15"/>
        <v>3.3482788324856099</v>
      </c>
      <c r="AI9" s="62">
        <v>35</v>
      </c>
      <c r="AJ9" s="163" t="s">
        <v>0</v>
      </c>
      <c r="AK9" s="262" t="s">
        <v>0</v>
      </c>
    </row>
    <row r="10" spans="1:45" x14ac:dyDescent="0.2">
      <c r="A10" s="49" t="s">
        <v>43</v>
      </c>
      <c r="B10" s="189">
        <v>5210008</v>
      </c>
      <c r="C10" s="50">
        <v>8</v>
      </c>
      <c r="D10" s="51">
        <v>0.61</v>
      </c>
      <c r="E10" s="52">
        <f t="shared" si="0"/>
        <v>61</v>
      </c>
      <c r="F10" s="53">
        <v>2295</v>
      </c>
      <c r="G10" s="53">
        <v>2323</v>
      </c>
      <c r="H10" s="53">
        <v>2478</v>
      </c>
      <c r="I10" s="53">
        <f t="shared" si="1"/>
        <v>-183</v>
      </c>
      <c r="J10" s="162">
        <f t="shared" si="2"/>
        <v>-7.3849878934624691E-2</v>
      </c>
      <c r="K10" s="54">
        <v>3793.4</v>
      </c>
      <c r="L10" s="55">
        <v>1850</v>
      </c>
      <c r="M10" s="56">
        <v>1647</v>
      </c>
      <c r="N10" s="56">
        <f t="shared" si="3"/>
        <v>203</v>
      </c>
      <c r="O10" s="195">
        <f t="shared" si="4"/>
        <v>0.12325440194292653</v>
      </c>
      <c r="P10" s="53">
        <v>1175</v>
      </c>
      <c r="Q10" s="42">
        <v>1292</v>
      </c>
      <c r="R10" s="53">
        <f t="shared" si="5"/>
        <v>-117</v>
      </c>
      <c r="S10" s="162">
        <f t="shared" si="6"/>
        <v>-9.055727554179567E-2</v>
      </c>
      <c r="T10" s="58">
        <f t="shared" si="7"/>
        <v>19.262295081967213</v>
      </c>
      <c r="U10" s="59">
        <v>1115</v>
      </c>
      <c r="V10" s="53">
        <v>500</v>
      </c>
      <c r="W10" s="53">
        <v>80</v>
      </c>
      <c r="X10" s="53">
        <f t="shared" si="8"/>
        <v>580</v>
      </c>
      <c r="Y10" s="162">
        <f t="shared" si="9"/>
        <v>0.52017937219730936</v>
      </c>
      <c r="Z10" s="60">
        <f t="shared" si="10"/>
        <v>0.62954370455210018</v>
      </c>
      <c r="AA10" s="57">
        <v>140</v>
      </c>
      <c r="AB10" s="162">
        <f t="shared" si="11"/>
        <v>0.12556053811659193</v>
      </c>
      <c r="AC10" s="61">
        <f t="shared" si="12"/>
        <v>1.8483812471160301</v>
      </c>
      <c r="AD10" s="53">
        <v>325</v>
      </c>
      <c r="AE10" s="53">
        <v>65</v>
      </c>
      <c r="AF10" s="53">
        <f t="shared" si="13"/>
        <v>390</v>
      </c>
      <c r="AG10" s="162">
        <f t="shared" si="14"/>
        <v>0.34977578475336324</v>
      </c>
      <c r="AH10" s="60">
        <f t="shared" si="15"/>
        <v>3.6837892022471115</v>
      </c>
      <c r="AI10" s="62">
        <v>10</v>
      </c>
      <c r="AJ10" s="163" t="s">
        <v>0</v>
      </c>
      <c r="AK10" s="262" t="s">
        <v>0</v>
      </c>
    </row>
    <row r="11" spans="1:45" x14ac:dyDescent="0.2">
      <c r="A11" s="49" t="s">
        <v>10</v>
      </c>
      <c r="B11" s="189">
        <v>5210009</v>
      </c>
      <c r="C11" s="50">
        <v>9</v>
      </c>
      <c r="D11" s="51">
        <v>0.74</v>
      </c>
      <c r="E11" s="52">
        <f t="shared" si="0"/>
        <v>74</v>
      </c>
      <c r="F11" s="53">
        <v>3008</v>
      </c>
      <c r="G11" s="53">
        <v>3094</v>
      </c>
      <c r="H11" s="53">
        <v>3200</v>
      </c>
      <c r="I11" s="53">
        <f t="shared" si="1"/>
        <v>-192</v>
      </c>
      <c r="J11" s="162">
        <f t="shared" si="2"/>
        <v>-0.06</v>
      </c>
      <c r="K11" s="54">
        <v>4046.8</v>
      </c>
      <c r="L11" s="55">
        <v>2373</v>
      </c>
      <c r="M11" s="56">
        <v>2158</v>
      </c>
      <c r="N11" s="56">
        <f t="shared" si="3"/>
        <v>215</v>
      </c>
      <c r="O11" s="195">
        <f t="shared" si="4"/>
        <v>9.9629286376274329E-2</v>
      </c>
      <c r="P11" s="53">
        <v>1660</v>
      </c>
      <c r="Q11" s="42">
        <v>1739</v>
      </c>
      <c r="R11" s="53">
        <f t="shared" si="5"/>
        <v>-79</v>
      </c>
      <c r="S11" s="162">
        <f t="shared" si="6"/>
        <v>-4.5428407130534788E-2</v>
      </c>
      <c r="T11" s="58">
        <f t="shared" si="7"/>
        <v>22.432432432432432</v>
      </c>
      <c r="U11" s="59">
        <v>1470</v>
      </c>
      <c r="V11" s="53">
        <v>485</v>
      </c>
      <c r="W11" s="53">
        <v>90</v>
      </c>
      <c r="X11" s="53">
        <f t="shared" si="8"/>
        <v>575</v>
      </c>
      <c r="Y11" s="162">
        <f t="shared" si="9"/>
        <v>0.391156462585034</v>
      </c>
      <c r="Z11" s="60">
        <f t="shared" si="10"/>
        <v>0.47339456671471414</v>
      </c>
      <c r="AA11" s="57">
        <v>95</v>
      </c>
      <c r="AB11" s="162">
        <f t="shared" si="11"/>
        <v>6.4625850340136057E-2</v>
      </c>
      <c r="AC11" s="61">
        <f t="shared" si="12"/>
        <v>0.95135949271508979</v>
      </c>
      <c r="AD11" s="53">
        <v>665</v>
      </c>
      <c r="AE11" s="53">
        <v>115</v>
      </c>
      <c r="AF11" s="53">
        <f t="shared" si="13"/>
        <v>780</v>
      </c>
      <c r="AG11" s="162">
        <f t="shared" si="14"/>
        <v>0.53061224489795922</v>
      </c>
      <c r="AH11" s="60">
        <f t="shared" si="15"/>
        <v>5.5883332795993592</v>
      </c>
      <c r="AI11" s="62">
        <v>20</v>
      </c>
      <c r="AJ11" s="163" t="s">
        <v>0</v>
      </c>
      <c r="AK11" s="262" t="s">
        <v>0</v>
      </c>
    </row>
    <row r="12" spans="1:45" x14ac:dyDescent="0.2">
      <c r="A12" s="49" t="s">
        <v>11</v>
      </c>
      <c r="B12" s="189">
        <v>5210010</v>
      </c>
      <c r="C12" s="50">
        <v>10</v>
      </c>
      <c r="D12" s="51">
        <v>1.19</v>
      </c>
      <c r="E12" s="52">
        <f t="shared" si="0"/>
        <v>119</v>
      </c>
      <c r="F12" s="53">
        <v>3803</v>
      </c>
      <c r="G12" s="53">
        <v>4177</v>
      </c>
      <c r="H12" s="53">
        <v>4179</v>
      </c>
      <c r="I12" s="53">
        <f t="shared" si="1"/>
        <v>-376</v>
      </c>
      <c r="J12" s="162">
        <f t="shared" si="2"/>
        <v>-8.9973677913376404E-2</v>
      </c>
      <c r="K12" s="54">
        <v>3199.3</v>
      </c>
      <c r="L12" s="55">
        <v>2169</v>
      </c>
      <c r="M12" s="56">
        <v>2122</v>
      </c>
      <c r="N12" s="56">
        <f t="shared" si="3"/>
        <v>47</v>
      </c>
      <c r="O12" s="195">
        <f t="shared" si="4"/>
        <v>2.2148916116870875E-2</v>
      </c>
      <c r="P12" s="53">
        <v>1893</v>
      </c>
      <c r="Q12" s="42">
        <v>1952</v>
      </c>
      <c r="R12" s="53">
        <f t="shared" si="5"/>
        <v>-59</v>
      </c>
      <c r="S12" s="162">
        <f t="shared" si="6"/>
        <v>-3.0225409836065573E-2</v>
      </c>
      <c r="T12" s="58">
        <f t="shared" si="7"/>
        <v>15.907563025210084</v>
      </c>
      <c r="U12" s="59">
        <v>1560</v>
      </c>
      <c r="V12" s="53">
        <v>750</v>
      </c>
      <c r="W12" s="53">
        <v>110</v>
      </c>
      <c r="X12" s="53">
        <f t="shared" si="8"/>
        <v>860</v>
      </c>
      <c r="Y12" s="162">
        <f t="shared" si="9"/>
        <v>0.55128205128205132</v>
      </c>
      <c r="Z12" s="60">
        <f t="shared" si="10"/>
        <v>0.66718551977786145</v>
      </c>
      <c r="AA12" s="57">
        <v>160</v>
      </c>
      <c r="AB12" s="162">
        <f t="shared" si="11"/>
        <v>0.10256410256410256</v>
      </c>
      <c r="AC12" s="61">
        <f t="shared" si="12"/>
        <v>1.5098498831753651</v>
      </c>
      <c r="AD12" s="53">
        <v>425</v>
      </c>
      <c r="AE12" s="53">
        <v>90</v>
      </c>
      <c r="AF12" s="53">
        <f t="shared" si="13"/>
        <v>515</v>
      </c>
      <c r="AG12" s="162">
        <f t="shared" si="14"/>
        <v>0.33012820512820512</v>
      </c>
      <c r="AH12" s="60">
        <f t="shared" si="15"/>
        <v>3.4768636664371257</v>
      </c>
      <c r="AI12" s="62">
        <v>25</v>
      </c>
      <c r="AJ12" s="163" t="s">
        <v>0</v>
      </c>
      <c r="AK12" s="262" t="s">
        <v>0</v>
      </c>
    </row>
    <row r="13" spans="1:45" x14ac:dyDescent="0.2">
      <c r="A13" s="65" t="s">
        <v>12</v>
      </c>
      <c r="B13" s="191">
        <v>5210011.01</v>
      </c>
      <c r="C13" s="66">
        <v>11.01</v>
      </c>
      <c r="D13" s="67">
        <v>4.12</v>
      </c>
      <c r="E13" s="68">
        <f t="shared" si="0"/>
        <v>412</v>
      </c>
      <c r="F13" s="69">
        <v>6884</v>
      </c>
      <c r="G13" s="69">
        <v>6859</v>
      </c>
      <c r="H13" s="69">
        <v>6612</v>
      </c>
      <c r="I13" s="69">
        <f t="shared" si="1"/>
        <v>272</v>
      </c>
      <c r="J13" s="164">
        <f t="shared" si="2"/>
        <v>4.11373260738052E-2</v>
      </c>
      <c r="K13" s="70">
        <v>1670.9</v>
      </c>
      <c r="L13" s="71">
        <v>3283</v>
      </c>
      <c r="M13" s="147">
        <v>3010</v>
      </c>
      <c r="N13" s="147">
        <f t="shared" si="3"/>
        <v>273</v>
      </c>
      <c r="O13" s="199">
        <f t="shared" si="4"/>
        <v>9.0697674418604657E-2</v>
      </c>
      <c r="P13" s="69">
        <v>3106</v>
      </c>
      <c r="Q13" s="43">
        <v>2871</v>
      </c>
      <c r="R13" s="69">
        <f t="shared" si="5"/>
        <v>235</v>
      </c>
      <c r="S13" s="164">
        <f t="shared" si="6"/>
        <v>8.1853012887495649E-2</v>
      </c>
      <c r="T13" s="73">
        <f t="shared" si="7"/>
        <v>7.5388349514563107</v>
      </c>
      <c r="U13" s="74">
        <v>2330</v>
      </c>
      <c r="V13" s="69">
        <v>1505</v>
      </c>
      <c r="W13" s="69">
        <v>265</v>
      </c>
      <c r="X13" s="69">
        <f t="shared" si="8"/>
        <v>1770</v>
      </c>
      <c r="Y13" s="164">
        <f t="shared" si="9"/>
        <v>0.75965665236051505</v>
      </c>
      <c r="Z13" s="75">
        <f t="shared" si="10"/>
        <v>0.91936952650495596</v>
      </c>
      <c r="AA13" s="72">
        <v>295</v>
      </c>
      <c r="AB13" s="164">
        <f t="shared" si="11"/>
        <v>0.12660944206008584</v>
      </c>
      <c r="AC13" s="76">
        <f t="shared" si="12"/>
        <v>1.8638222002073581</v>
      </c>
      <c r="AD13" s="69">
        <v>205</v>
      </c>
      <c r="AE13" s="69">
        <v>30</v>
      </c>
      <c r="AF13" s="69">
        <f t="shared" si="13"/>
        <v>235</v>
      </c>
      <c r="AG13" s="164">
        <f t="shared" si="14"/>
        <v>0.10085836909871244</v>
      </c>
      <c r="AH13" s="75">
        <f t="shared" si="15"/>
        <v>1.0622261095177719</v>
      </c>
      <c r="AI13" s="77">
        <v>40</v>
      </c>
      <c r="AJ13" s="165" t="s">
        <v>1</v>
      </c>
      <c r="AK13" s="263" t="s">
        <v>1</v>
      </c>
    </row>
    <row r="14" spans="1:45" x14ac:dyDescent="0.2">
      <c r="A14" s="78" t="s">
        <v>13</v>
      </c>
      <c r="B14" s="190">
        <v>5210011.0199999996</v>
      </c>
      <c r="C14" s="79">
        <v>11.02</v>
      </c>
      <c r="D14" s="80">
        <v>2.69</v>
      </c>
      <c r="E14" s="81">
        <f t="shared" si="0"/>
        <v>269</v>
      </c>
      <c r="F14" s="82">
        <v>2432</v>
      </c>
      <c r="G14" s="82">
        <v>2381</v>
      </c>
      <c r="H14" s="82">
        <v>2291</v>
      </c>
      <c r="I14" s="82">
        <f t="shared" si="1"/>
        <v>141</v>
      </c>
      <c r="J14" s="166">
        <f t="shared" si="2"/>
        <v>6.1545176778699258E-2</v>
      </c>
      <c r="K14" s="83">
        <v>904.3</v>
      </c>
      <c r="L14" s="84">
        <v>1138</v>
      </c>
      <c r="M14" s="197">
        <v>1073</v>
      </c>
      <c r="N14" s="197">
        <f t="shared" si="3"/>
        <v>65</v>
      </c>
      <c r="O14" s="198">
        <f t="shared" si="4"/>
        <v>6.0577819198508853E-2</v>
      </c>
      <c r="P14" s="82">
        <v>1089</v>
      </c>
      <c r="Q14" s="44">
        <v>1015</v>
      </c>
      <c r="R14" s="82">
        <f t="shared" si="5"/>
        <v>74</v>
      </c>
      <c r="S14" s="166">
        <f t="shared" si="6"/>
        <v>7.2906403940886697E-2</v>
      </c>
      <c r="T14" s="86">
        <f t="shared" si="7"/>
        <v>4.048327137546468</v>
      </c>
      <c r="U14" s="87">
        <v>1110</v>
      </c>
      <c r="V14" s="82">
        <v>830</v>
      </c>
      <c r="W14" s="82">
        <v>120</v>
      </c>
      <c r="X14" s="82">
        <f t="shared" si="8"/>
        <v>950</v>
      </c>
      <c r="Y14" s="166">
        <f t="shared" si="9"/>
        <v>0.85585585585585588</v>
      </c>
      <c r="Z14" s="88">
        <f t="shared" si="10"/>
        <v>1.0357939873358375</v>
      </c>
      <c r="AA14" s="85">
        <v>100</v>
      </c>
      <c r="AB14" s="166">
        <f t="shared" si="11"/>
        <v>9.0090090090090086E-2</v>
      </c>
      <c r="AC14" s="89">
        <f t="shared" si="12"/>
        <v>1.3262194919783612</v>
      </c>
      <c r="AD14" s="82">
        <v>40</v>
      </c>
      <c r="AE14" s="82">
        <v>10</v>
      </c>
      <c r="AF14" s="82">
        <f t="shared" si="13"/>
        <v>50</v>
      </c>
      <c r="AG14" s="166">
        <f t="shared" si="14"/>
        <v>4.5045045045045043E-2</v>
      </c>
      <c r="AH14" s="88">
        <f t="shared" si="15"/>
        <v>0.47440805734644592</v>
      </c>
      <c r="AI14" s="90">
        <v>10</v>
      </c>
      <c r="AJ14" s="167" t="s">
        <v>2</v>
      </c>
      <c r="AK14" s="263" t="s">
        <v>1</v>
      </c>
    </row>
    <row r="15" spans="1:45" x14ac:dyDescent="0.2">
      <c r="A15" s="65" t="s">
        <v>14</v>
      </c>
      <c r="B15" s="191">
        <v>5210012</v>
      </c>
      <c r="C15" s="66">
        <v>12</v>
      </c>
      <c r="D15" s="67">
        <v>1.57</v>
      </c>
      <c r="E15" s="68">
        <f t="shared" si="0"/>
        <v>157</v>
      </c>
      <c r="F15" s="69">
        <v>4000</v>
      </c>
      <c r="G15" s="69">
        <v>4109</v>
      </c>
      <c r="H15" s="69">
        <v>4157</v>
      </c>
      <c r="I15" s="69">
        <f t="shared" si="1"/>
        <v>-157</v>
      </c>
      <c r="J15" s="164">
        <f t="shared" si="2"/>
        <v>-3.776762088044263E-2</v>
      </c>
      <c r="K15" s="70">
        <v>2543.6999999999998</v>
      </c>
      <c r="L15" s="71">
        <v>2025</v>
      </c>
      <c r="M15" s="147">
        <v>1942</v>
      </c>
      <c r="N15" s="147">
        <f t="shared" si="3"/>
        <v>83</v>
      </c>
      <c r="O15" s="199">
        <f t="shared" si="4"/>
        <v>4.2739443872296598E-2</v>
      </c>
      <c r="P15" s="69">
        <v>1908</v>
      </c>
      <c r="Q15" s="43">
        <v>1853</v>
      </c>
      <c r="R15" s="69">
        <f t="shared" si="5"/>
        <v>55</v>
      </c>
      <c r="S15" s="164">
        <f t="shared" si="6"/>
        <v>2.9681597409606044E-2</v>
      </c>
      <c r="T15" s="73">
        <f t="shared" si="7"/>
        <v>12.152866242038217</v>
      </c>
      <c r="U15" s="74">
        <v>1795</v>
      </c>
      <c r="V15" s="69">
        <v>1185</v>
      </c>
      <c r="W15" s="69">
        <v>155</v>
      </c>
      <c r="X15" s="69">
        <f t="shared" si="8"/>
        <v>1340</v>
      </c>
      <c r="Y15" s="164">
        <f t="shared" si="9"/>
        <v>0.74651810584958223</v>
      </c>
      <c r="Z15" s="75">
        <f t="shared" si="10"/>
        <v>0.90346868597761321</v>
      </c>
      <c r="AA15" s="72">
        <v>200</v>
      </c>
      <c r="AB15" s="164">
        <f t="shared" si="11"/>
        <v>0.11142061281337047</v>
      </c>
      <c r="AC15" s="76">
        <f t="shared" si="12"/>
        <v>1.6402268925860513</v>
      </c>
      <c r="AD15" s="69">
        <v>130</v>
      </c>
      <c r="AE15" s="69">
        <v>105</v>
      </c>
      <c r="AF15" s="69">
        <f t="shared" si="13"/>
        <v>235</v>
      </c>
      <c r="AG15" s="164">
        <f t="shared" si="14"/>
        <v>0.1309192200557103</v>
      </c>
      <c r="AH15" s="75">
        <f t="shared" si="15"/>
        <v>1.3788227494018988</v>
      </c>
      <c r="AI15" s="77">
        <v>25</v>
      </c>
      <c r="AJ15" s="165" t="s">
        <v>1</v>
      </c>
      <c r="AK15" s="264" t="s">
        <v>2</v>
      </c>
    </row>
    <row r="16" spans="1:45" x14ac:dyDescent="0.2">
      <c r="A16" s="49" t="s">
        <v>15</v>
      </c>
      <c r="B16" s="189">
        <v>5210013</v>
      </c>
      <c r="C16" s="50">
        <v>13</v>
      </c>
      <c r="D16" s="51">
        <v>5.75</v>
      </c>
      <c r="E16" s="52">
        <f t="shared" si="0"/>
        <v>575</v>
      </c>
      <c r="F16" s="53">
        <v>985</v>
      </c>
      <c r="G16" s="53">
        <v>685</v>
      </c>
      <c r="H16" s="53">
        <v>642</v>
      </c>
      <c r="I16" s="53">
        <f t="shared" si="1"/>
        <v>343</v>
      </c>
      <c r="J16" s="162">
        <f t="shared" si="2"/>
        <v>0.53426791277258567</v>
      </c>
      <c r="K16" s="54">
        <v>171.4</v>
      </c>
      <c r="L16" s="55">
        <v>657</v>
      </c>
      <c r="M16" s="201">
        <v>451</v>
      </c>
      <c r="N16" s="56">
        <f t="shared" si="3"/>
        <v>206</v>
      </c>
      <c r="O16" s="195">
        <f t="shared" si="4"/>
        <v>0.4567627494456763</v>
      </c>
      <c r="P16" s="53">
        <v>640</v>
      </c>
      <c r="Q16" s="42">
        <v>435</v>
      </c>
      <c r="R16" s="53">
        <f t="shared" si="5"/>
        <v>205</v>
      </c>
      <c r="S16" s="162">
        <f t="shared" si="6"/>
        <v>0.47126436781609193</v>
      </c>
      <c r="T16" s="58">
        <f t="shared" si="7"/>
        <v>1.1130434782608696</v>
      </c>
      <c r="U16" s="59">
        <v>465</v>
      </c>
      <c r="V16" s="53">
        <v>280</v>
      </c>
      <c r="W16" s="53">
        <v>25</v>
      </c>
      <c r="X16" s="53">
        <f t="shared" si="8"/>
        <v>305</v>
      </c>
      <c r="Y16" s="162">
        <f t="shared" si="9"/>
        <v>0.65591397849462363</v>
      </c>
      <c r="Z16" s="60">
        <f t="shared" si="10"/>
        <v>0.79381562968318686</v>
      </c>
      <c r="AA16" s="57">
        <v>55</v>
      </c>
      <c r="AB16" s="162">
        <f t="shared" si="11"/>
        <v>0.11827956989247312</v>
      </c>
      <c r="AC16" s="61">
        <f t="shared" si="12"/>
        <v>1.7411978491457842</v>
      </c>
      <c r="AD16" s="53">
        <v>80</v>
      </c>
      <c r="AE16" s="53">
        <v>15</v>
      </c>
      <c r="AF16" s="53">
        <f t="shared" si="13"/>
        <v>95</v>
      </c>
      <c r="AG16" s="162">
        <f t="shared" si="14"/>
        <v>0.20430107526881722</v>
      </c>
      <c r="AH16" s="60">
        <f t="shared" si="15"/>
        <v>2.1516700923519454</v>
      </c>
      <c r="AI16" s="62">
        <v>10</v>
      </c>
      <c r="AJ16" s="163" t="s">
        <v>0</v>
      </c>
      <c r="AK16" s="109" t="s">
        <v>3</v>
      </c>
    </row>
    <row r="17" spans="1:45" x14ac:dyDescent="0.2">
      <c r="A17" s="65" t="s">
        <v>16</v>
      </c>
      <c r="B17" s="191">
        <v>5210014</v>
      </c>
      <c r="C17" s="66">
        <v>14</v>
      </c>
      <c r="D17" s="67">
        <v>2.0299999999999998</v>
      </c>
      <c r="E17" s="68">
        <f t="shared" si="0"/>
        <v>202.99999999999997</v>
      </c>
      <c r="F17" s="69">
        <v>4293</v>
      </c>
      <c r="G17" s="69">
        <v>4268</v>
      </c>
      <c r="H17" s="69">
        <v>4308</v>
      </c>
      <c r="I17" s="69">
        <f t="shared" si="1"/>
        <v>-15</v>
      </c>
      <c r="J17" s="164">
        <f t="shared" si="2"/>
        <v>-3.4818941504178272E-3</v>
      </c>
      <c r="K17" s="70">
        <v>2118.8000000000002</v>
      </c>
      <c r="L17" s="71">
        <v>2265</v>
      </c>
      <c r="M17" s="147">
        <v>2249</v>
      </c>
      <c r="N17" s="147">
        <f t="shared" si="3"/>
        <v>16</v>
      </c>
      <c r="O17" s="199">
        <f t="shared" si="4"/>
        <v>7.1142730102267673E-3</v>
      </c>
      <c r="P17" s="69">
        <v>2163</v>
      </c>
      <c r="Q17" s="43">
        <v>2160</v>
      </c>
      <c r="R17" s="69">
        <f t="shared" si="5"/>
        <v>3</v>
      </c>
      <c r="S17" s="164">
        <f t="shared" si="6"/>
        <v>1.3888888888888889E-3</v>
      </c>
      <c r="T17" s="73">
        <f t="shared" si="7"/>
        <v>10.655172413793105</v>
      </c>
      <c r="U17" s="74">
        <v>1695</v>
      </c>
      <c r="V17" s="69">
        <v>1030</v>
      </c>
      <c r="W17" s="69">
        <v>125</v>
      </c>
      <c r="X17" s="69">
        <f t="shared" si="8"/>
        <v>1155</v>
      </c>
      <c r="Y17" s="164">
        <f t="shared" si="9"/>
        <v>0.68141592920353977</v>
      </c>
      <c r="Z17" s="75">
        <f t="shared" si="10"/>
        <v>0.82467919979128113</v>
      </c>
      <c r="AA17" s="72">
        <v>365</v>
      </c>
      <c r="AB17" s="164">
        <f t="shared" si="11"/>
        <v>0.21533923303834809</v>
      </c>
      <c r="AC17" s="76">
        <f t="shared" si="12"/>
        <v>3.1700166794987203</v>
      </c>
      <c r="AD17" s="69">
        <v>135</v>
      </c>
      <c r="AE17" s="69">
        <v>25</v>
      </c>
      <c r="AF17" s="69">
        <f t="shared" si="13"/>
        <v>160</v>
      </c>
      <c r="AG17" s="164">
        <f t="shared" si="14"/>
        <v>9.4395280235988199E-2</v>
      </c>
      <c r="AH17" s="75">
        <f t="shared" si="15"/>
        <v>0.9941577697313132</v>
      </c>
      <c r="AI17" s="77">
        <v>15</v>
      </c>
      <c r="AJ17" s="165" t="s">
        <v>1</v>
      </c>
      <c r="AK17" s="263" t="s">
        <v>1</v>
      </c>
    </row>
    <row r="18" spans="1:45" x14ac:dyDescent="0.2">
      <c r="A18" s="78" t="s">
        <v>17</v>
      </c>
      <c r="B18" s="190">
        <v>5210015</v>
      </c>
      <c r="C18" s="79">
        <v>15</v>
      </c>
      <c r="D18" s="80">
        <v>1.65</v>
      </c>
      <c r="E18" s="81">
        <f t="shared" si="0"/>
        <v>165</v>
      </c>
      <c r="F18" s="82">
        <v>3107</v>
      </c>
      <c r="G18" s="82">
        <v>3142</v>
      </c>
      <c r="H18" s="82">
        <v>3274</v>
      </c>
      <c r="I18" s="82">
        <f t="shared" si="1"/>
        <v>-167</v>
      </c>
      <c r="J18" s="166">
        <f t="shared" si="2"/>
        <v>-5.1007941356139279E-2</v>
      </c>
      <c r="K18" s="83">
        <v>1888</v>
      </c>
      <c r="L18" s="84">
        <v>1368</v>
      </c>
      <c r="M18" s="197">
        <v>1359</v>
      </c>
      <c r="N18" s="197">
        <f t="shared" si="3"/>
        <v>9</v>
      </c>
      <c r="O18" s="198">
        <f t="shared" si="4"/>
        <v>6.6225165562913907E-3</v>
      </c>
      <c r="P18" s="82">
        <v>1343</v>
      </c>
      <c r="Q18" s="44">
        <v>1321</v>
      </c>
      <c r="R18" s="82">
        <f t="shared" si="5"/>
        <v>22</v>
      </c>
      <c r="S18" s="166">
        <f t="shared" si="6"/>
        <v>1.6654049962149888E-2</v>
      </c>
      <c r="T18" s="86">
        <f t="shared" si="7"/>
        <v>8.1393939393939387</v>
      </c>
      <c r="U18" s="87">
        <v>1365</v>
      </c>
      <c r="V18" s="82">
        <v>1065</v>
      </c>
      <c r="W18" s="82">
        <v>130</v>
      </c>
      <c r="X18" s="82">
        <f t="shared" si="8"/>
        <v>1195</v>
      </c>
      <c r="Y18" s="166">
        <f t="shared" si="9"/>
        <v>0.87545787545787546</v>
      </c>
      <c r="Z18" s="88">
        <f t="shared" si="10"/>
        <v>1.0595172041655074</v>
      </c>
      <c r="AA18" s="85">
        <v>90</v>
      </c>
      <c r="AB18" s="166">
        <f t="shared" si="11"/>
        <v>6.5934065934065936E-2</v>
      </c>
      <c r="AC18" s="89">
        <f t="shared" si="12"/>
        <v>0.97061778204130622</v>
      </c>
      <c r="AD18" s="82">
        <v>50</v>
      </c>
      <c r="AE18" s="82">
        <v>20</v>
      </c>
      <c r="AF18" s="82">
        <f t="shared" si="13"/>
        <v>70</v>
      </c>
      <c r="AG18" s="166">
        <f t="shared" si="14"/>
        <v>5.128205128205128E-2</v>
      </c>
      <c r="AH18" s="88">
        <f t="shared" si="15"/>
        <v>0.54009532682518457</v>
      </c>
      <c r="AI18" s="90">
        <v>10</v>
      </c>
      <c r="AJ18" s="167" t="s">
        <v>2</v>
      </c>
      <c r="AK18" s="264" t="s">
        <v>2</v>
      </c>
    </row>
    <row r="19" spans="1:45" x14ac:dyDescent="0.2">
      <c r="A19" s="172" t="s">
        <v>18</v>
      </c>
      <c r="B19" s="193">
        <v>5210016</v>
      </c>
      <c r="C19" s="173">
        <v>16</v>
      </c>
      <c r="D19" s="174">
        <v>0.14000000000000001</v>
      </c>
      <c r="E19" s="175">
        <f t="shared" si="0"/>
        <v>14.000000000000002</v>
      </c>
      <c r="F19" s="176"/>
      <c r="G19" s="176">
        <v>543</v>
      </c>
      <c r="H19" s="176">
        <v>467</v>
      </c>
      <c r="I19" s="176">
        <f t="shared" si="1"/>
        <v>-467</v>
      </c>
      <c r="J19" s="177"/>
      <c r="K19" s="178"/>
      <c r="L19" s="179"/>
      <c r="M19" s="176"/>
      <c r="N19" s="176"/>
      <c r="O19" s="202"/>
      <c r="P19" s="176"/>
      <c r="Q19" s="181">
        <v>0</v>
      </c>
      <c r="R19" s="176"/>
      <c r="S19" s="177" t="s">
        <v>6</v>
      </c>
      <c r="T19" s="182"/>
      <c r="U19" s="183" t="s">
        <v>6</v>
      </c>
      <c r="V19" s="176" t="s">
        <v>6</v>
      </c>
      <c r="W19" s="176" t="s">
        <v>6</v>
      </c>
      <c r="X19" s="176" t="s">
        <v>6</v>
      </c>
      <c r="Y19" s="177" t="s">
        <v>6</v>
      </c>
      <c r="Z19" s="184"/>
      <c r="AA19" s="180" t="s">
        <v>6</v>
      </c>
      <c r="AB19" s="185" t="s">
        <v>6</v>
      </c>
      <c r="AC19" s="186"/>
      <c r="AD19" s="176" t="s">
        <v>6</v>
      </c>
      <c r="AE19" s="176" t="s">
        <v>6</v>
      </c>
      <c r="AF19" s="176" t="s">
        <v>6</v>
      </c>
      <c r="AG19" s="177" t="s">
        <v>6</v>
      </c>
      <c r="AH19" s="184"/>
      <c r="AI19" s="187"/>
      <c r="AJ19" s="188" t="s">
        <v>34</v>
      </c>
      <c r="AK19" s="265" t="s">
        <v>89</v>
      </c>
    </row>
    <row r="20" spans="1:45" x14ac:dyDescent="0.2">
      <c r="A20" s="78" t="s">
        <v>19</v>
      </c>
      <c r="B20" s="190">
        <v>5210100.01</v>
      </c>
      <c r="C20" s="79">
        <v>100.01</v>
      </c>
      <c r="D20" s="80">
        <v>3.13</v>
      </c>
      <c r="E20" s="81">
        <f t="shared" si="0"/>
        <v>313</v>
      </c>
      <c r="F20" s="82">
        <v>1317</v>
      </c>
      <c r="G20" s="82">
        <v>2062</v>
      </c>
      <c r="H20" s="82">
        <v>1657</v>
      </c>
      <c r="I20" s="82">
        <f t="shared" si="1"/>
        <v>-340</v>
      </c>
      <c r="J20" s="166">
        <f t="shared" ref="J20:J42" si="16">I20/H20</f>
        <v>-0.2051901025950513</v>
      </c>
      <c r="K20" s="83">
        <v>420.6</v>
      </c>
      <c r="L20" s="84">
        <v>578</v>
      </c>
      <c r="M20" s="196">
        <v>758</v>
      </c>
      <c r="N20" s="197">
        <f t="shared" ref="N20:N42" si="17">L20-M20</f>
        <v>-180</v>
      </c>
      <c r="O20" s="198">
        <f t="shared" ref="O20:O42" si="18">N20/M20</f>
        <v>-0.23746701846965698</v>
      </c>
      <c r="P20" s="82">
        <v>537</v>
      </c>
      <c r="Q20" s="44">
        <v>469</v>
      </c>
      <c r="R20" s="82">
        <f t="shared" ref="R20:R42" si="19">P20-Q20</f>
        <v>68</v>
      </c>
      <c r="S20" s="166">
        <f t="shared" ref="S20:S42" si="20">R20/Q20</f>
        <v>0.14498933901918976</v>
      </c>
      <c r="T20" s="86">
        <f t="shared" ref="T20:T42" si="21">P20/E20</f>
        <v>1.7156549520766773</v>
      </c>
      <c r="U20" s="87">
        <v>725</v>
      </c>
      <c r="V20" s="82">
        <v>605</v>
      </c>
      <c r="W20" s="82">
        <v>40</v>
      </c>
      <c r="X20" s="82">
        <f t="shared" ref="X20:X42" si="22">V20+W20</f>
        <v>645</v>
      </c>
      <c r="Y20" s="166">
        <f t="shared" ref="Y20:Y42" si="23">X20/U20</f>
        <v>0.8896551724137931</v>
      </c>
      <c r="Z20" s="88">
        <f t="shared" ref="Z20:Z42" si="24">Y20/0.82628</f>
        <v>1.076699390538066</v>
      </c>
      <c r="AA20" s="85">
        <v>25</v>
      </c>
      <c r="AB20" s="166">
        <f t="shared" ref="AB20:AB42" si="25">AA20/U20</f>
        <v>3.4482758620689655E-2</v>
      </c>
      <c r="AC20" s="89">
        <f t="shared" ref="AC20:AC42" si="26">AB20/0.06793</f>
        <v>0.50762194348137279</v>
      </c>
      <c r="AD20" s="82">
        <v>30</v>
      </c>
      <c r="AE20" s="82">
        <v>15</v>
      </c>
      <c r="AF20" s="82">
        <f t="shared" ref="AF20:AF42" si="27">AD20+AE20</f>
        <v>45</v>
      </c>
      <c r="AG20" s="166">
        <f t="shared" ref="AG20:AG42" si="28">AF20/U20</f>
        <v>6.2068965517241378E-2</v>
      </c>
      <c r="AH20" s="88">
        <f t="shared" ref="AH20:AH42" si="29">AG20/0.09495</f>
        <v>0.65370158522634414</v>
      </c>
      <c r="AI20" s="90">
        <v>10</v>
      </c>
      <c r="AJ20" s="167" t="s">
        <v>2</v>
      </c>
      <c r="AK20" s="262" t="s">
        <v>0</v>
      </c>
    </row>
    <row r="21" spans="1:45" x14ac:dyDescent="0.2">
      <c r="A21" s="78" t="s">
        <v>20</v>
      </c>
      <c r="B21" s="190">
        <v>5210100.0199999996</v>
      </c>
      <c r="C21" s="79">
        <v>100.02</v>
      </c>
      <c r="D21" s="80">
        <v>30.93</v>
      </c>
      <c r="E21" s="81">
        <f t="shared" si="0"/>
        <v>3093</v>
      </c>
      <c r="F21" s="82">
        <v>9793</v>
      </c>
      <c r="G21" s="82">
        <v>9371</v>
      </c>
      <c r="H21" s="82">
        <v>7622</v>
      </c>
      <c r="I21" s="82">
        <f t="shared" si="1"/>
        <v>2171</v>
      </c>
      <c r="J21" s="166">
        <f t="shared" si="16"/>
        <v>0.28483337706638678</v>
      </c>
      <c r="K21" s="83">
        <v>316.7</v>
      </c>
      <c r="L21" s="84">
        <v>3827</v>
      </c>
      <c r="M21" s="197">
        <v>2754</v>
      </c>
      <c r="N21" s="197">
        <f t="shared" si="17"/>
        <v>1073</v>
      </c>
      <c r="O21" s="198">
        <f t="shared" si="18"/>
        <v>0.38961510530137983</v>
      </c>
      <c r="P21" s="82">
        <v>3738</v>
      </c>
      <c r="Q21" s="44">
        <v>2705</v>
      </c>
      <c r="R21" s="82">
        <f t="shared" si="19"/>
        <v>1033</v>
      </c>
      <c r="S21" s="166">
        <f t="shared" si="20"/>
        <v>0.38188539741219962</v>
      </c>
      <c r="T21" s="86">
        <f t="shared" si="21"/>
        <v>1.2085354025218236</v>
      </c>
      <c r="U21" s="87">
        <v>4560</v>
      </c>
      <c r="V21" s="82">
        <v>3685</v>
      </c>
      <c r="W21" s="82">
        <v>335</v>
      </c>
      <c r="X21" s="82">
        <f t="shared" si="22"/>
        <v>4020</v>
      </c>
      <c r="Y21" s="166">
        <f t="shared" si="23"/>
        <v>0.88157894736842102</v>
      </c>
      <c r="Z21" s="88">
        <f t="shared" si="24"/>
        <v>1.0669251916643523</v>
      </c>
      <c r="AA21" s="85">
        <v>245</v>
      </c>
      <c r="AB21" s="166">
        <f t="shared" si="25"/>
        <v>5.3728070175438597E-2</v>
      </c>
      <c r="AC21" s="89">
        <f t="shared" si="26"/>
        <v>0.79093287465683193</v>
      </c>
      <c r="AD21" s="82">
        <v>175</v>
      </c>
      <c r="AE21" s="82">
        <v>70</v>
      </c>
      <c r="AF21" s="82">
        <f t="shared" si="27"/>
        <v>245</v>
      </c>
      <c r="AG21" s="166">
        <f t="shared" si="28"/>
        <v>5.3728070175438597E-2</v>
      </c>
      <c r="AH21" s="88">
        <f t="shared" si="29"/>
        <v>0.56585645261125428</v>
      </c>
      <c r="AI21" s="90">
        <v>50</v>
      </c>
      <c r="AJ21" s="167" t="s">
        <v>2</v>
      </c>
      <c r="AK21" s="264" t="s">
        <v>2</v>
      </c>
    </row>
    <row r="22" spans="1:45" x14ac:dyDescent="0.2">
      <c r="B22" s="192">
        <v>5210101</v>
      </c>
      <c r="C22" s="91">
        <v>101</v>
      </c>
      <c r="D22" s="92">
        <v>176</v>
      </c>
      <c r="E22" s="93">
        <f t="shared" si="0"/>
        <v>17600</v>
      </c>
      <c r="F22" s="94">
        <v>4174</v>
      </c>
      <c r="G22" s="94">
        <v>4262</v>
      </c>
      <c r="H22" s="94">
        <v>4418</v>
      </c>
      <c r="I22" s="94">
        <f t="shared" si="1"/>
        <v>-244</v>
      </c>
      <c r="J22" s="168">
        <f t="shared" si="16"/>
        <v>-5.52286102308737E-2</v>
      </c>
      <c r="K22" s="95">
        <v>23.7</v>
      </c>
      <c r="L22" s="96">
        <v>1594</v>
      </c>
      <c r="M22" s="111">
        <v>1529</v>
      </c>
      <c r="N22" s="111">
        <f t="shared" si="17"/>
        <v>65</v>
      </c>
      <c r="O22" s="200">
        <f t="shared" si="18"/>
        <v>4.2511445389143233E-2</v>
      </c>
      <c r="P22" s="94">
        <v>1473</v>
      </c>
      <c r="Q22" s="45">
        <v>1403</v>
      </c>
      <c r="R22" s="94">
        <f t="shared" si="19"/>
        <v>70</v>
      </c>
      <c r="S22" s="168">
        <f t="shared" si="20"/>
        <v>4.9893086243763367E-2</v>
      </c>
      <c r="T22" s="98">
        <f t="shared" si="21"/>
        <v>8.3693181818181819E-2</v>
      </c>
      <c r="U22" s="99">
        <v>1730</v>
      </c>
      <c r="V22" s="94">
        <v>1565</v>
      </c>
      <c r="W22" s="94">
        <v>85</v>
      </c>
      <c r="X22" s="94">
        <f t="shared" si="22"/>
        <v>1650</v>
      </c>
      <c r="Y22" s="168">
        <f t="shared" si="23"/>
        <v>0.95375722543352603</v>
      </c>
      <c r="Z22" s="100">
        <f t="shared" si="24"/>
        <v>1.1542784836054678</v>
      </c>
      <c r="AA22" s="97">
        <v>25</v>
      </c>
      <c r="AB22" s="168">
        <f t="shared" si="25"/>
        <v>1.4450867052023121E-2</v>
      </c>
      <c r="AC22" s="101">
        <f t="shared" si="26"/>
        <v>0.21273173932022849</v>
      </c>
      <c r="AD22" s="94">
        <v>25</v>
      </c>
      <c r="AE22" s="94">
        <v>0</v>
      </c>
      <c r="AF22" s="94">
        <f t="shared" si="27"/>
        <v>25</v>
      </c>
      <c r="AG22" s="168">
        <f t="shared" si="28"/>
        <v>1.4450867052023121E-2</v>
      </c>
      <c r="AH22" s="100">
        <f t="shared" si="29"/>
        <v>0.15219449238570953</v>
      </c>
      <c r="AI22" s="102">
        <v>30</v>
      </c>
      <c r="AJ22" s="46" t="s">
        <v>3</v>
      </c>
      <c r="AK22" s="109" t="s">
        <v>3</v>
      </c>
    </row>
    <row r="23" spans="1:45" x14ac:dyDescent="0.2">
      <c r="B23" s="192">
        <v>5210102</v>
      </c>
      <c r="C23" s="91">
        <v>102</v>
      </c>
      <c r="D23" s="92">
        <v>238.69</v>
      </c>
      <c r="E23" s="93">
        <f t="shared" si="0"/>
        <v>23869</v>
      </c>
      <c r="F23" s="94">
        <v>5954</v>
      </c>
      <c r="G23" s="94">
        <v>5844</v>
      </c>
      <c r="H23" s="94">
        <v>5671</v>
      </c>
      <c r="I23" s="94">
        <f t="shared" si="1"/>
        <v>283</v>
      </c>
      <c r="J23" s="168">
        <f t="shared" si="16"/>
        <v>4.9903015341209667E-2</v>
      </c>
      <c r="K23" s="95">
        <v>24.9</v>
      </c>
      <c r="L23" s="96">
        <v>2558</v>
      </c>
      <c r="M23" s="111">
        <v>2348</v>
      </c>
      <c r="N23" s="111">
        <f t="shared" si="17"/>
        <v>210</v>
      </c>
      <c r="O23" s="200">
        <f t="shared" si="18"/>
        <v>8.9437819420783646E-2</v>
      </c>
      <c r="P23" s="94">
        <v>2241</v>
      </c>
      <c r="Q23" s="45">
        <v>2041</v>
      </c>
      <c r="R23" s="94">
        <f t="shared" si="19"/>
        <v>200</v>
      </c>
      <c r="S23" s="168">
        <f t="shared" si="20"/>
        <v>9.7991180793728566E-2</v>
      </c>
      <c r="T23" s="98">
        <f t="shared" si="21"/>
        <v>9.388746910218275E-2</v>
      </c>
      <c r="U23" s="99">
        <v>2965</v>
      </c>
      <c r="V23" s="94">
        <v>2775</v>
      </c>
      <c r="W23" s="94">
        <v>155</v>
      </c>
      <c r="X23" s="94">
        <f t="shared" si="22"/>
        <v>2930</v>
      </c>
      <c r="Y23" s="168">
        <f t="shared" si="23"/>
        <v>0.98819561551433388</v>
      </c>
      <c r="Z23" s="100">
        <f t="shared" si="24"/>
        <v>1.1959573213854067</v>
      </c>
      <c r="AA23" s="97">
        <v>10</v>
      </c>
      <c r="AB23" s="168">
        <f t="shared" si="25"/>
        <v>3.3726812816188868E-3</v>
      </c>
      <c r="AC23" s="101">
        <f t="shared" si="26"/>
        <v>4.9649363780640166E-2</v>
      </c>
      <c r="AD23" s="94">
        <v>15</v>
      </c>
      <c r="AE23" s="94">
        <v>0</v>
      </c>
      <c r="AF23" s="94">
        <f t="shared" si="27"/>
        <v>15</v>
      </c>
      <c r="AG23" s="168">
        <f t="shared" si="28"/>
        <v>5.0590219224283303E-3</v>
      </c>
      <c r="AH23" s="100">
        <f t="shared" si="29"/>
        <v>5.3280904922889206E-2</v>
      </c>
      <c r="AI23" s="102">
        <v>15</v>
      </c>
      <c r="AJ23" s="46" t="s">
        <v>3</v>
      </c>
      <c r="AK23" s="109" t="s">
        <v>3</v>
      </c>
    </row>
    <row r="24" spans="1:45" x14ac:dyDescent="0.2">
      <c r="B24" s="192">
        <v>5210103</v>
      </c>
      <c r="C24" s="91">
        <v>103</v>
      </c>
      <c r="D24" s="92">
        <v>216.18</v>
      </c>
      <c r="E24" s="93">
        <f t="shared" si="0"/>
        <v>21618</v>
      </c>
      <c r="F24" s="94">
        <v>5739</v>
      </c>
      <c r="G24" s="94">
        <v>5726</v>
      </c>
      <c r="H24" s="94">
        <v>5702</v>
      </c>
      <c r="I24" s="94">
        <f t="shared" si="1"/>
        <v>37</v>
      </c>
      <c r="J24" s="168">
        <f t="shared" si="16"/>
        <v>6.4889512451771309E-3</v>
      </c>
      <c r="K24" s="95">
        <v>26.5</v>
      </c>
      <c r="L24" s="96">
        <v>2442</v>
      </c>
      <c r="M24" s="111">
        <v>2462</v>
      </c>
      <c r="N24" s="111">
        <f t="shared" si="17"/>
        <v>-20</v>
      </c>
      <c r="O24" s="200">
        <f t="shared" si="18"/>
        <v>-8.1234768480909821E-3</v>
      </c>
      <c r="P24" s="94">
        <v>2169</v>
      </c>
      <c r="Q24" s="45">
        <v>2077</v>
      </c>
      <c r="R24" s="94">
        <f t="shared" si="19"/>
        <v>92</v>
      </c>
      <c r="S24" s="168">
        <f t="shared" si="20"/>
        <v>4.4294655753490612E-2</v>
      </c>
      <c r="T24" s="98">
        <f t="shared" si="21"/>
        <v>0.1003330557868443</v>
      </c>
      <c r="U24" s="99">
        <v>2875</v>
      </c>
      <c r="V24" s="94">
        <v>2560</v>
      </c>
      <c r="W24" s="94">
        <v>195</v>
      </c>
      <c r="X24" s="94">
        <f t="shared" si="22"/>
        <v>2755</v>
      </c>
      <c r="Y24" s="168">
        <f t="shared" si="23"/>
        <v>0.95826086956521739</v>
      </c>
      <c r="Z24" s="100">
        <f t="shared" si="24"/>
        <v>1.1597289896466298</v>
      </c>
      <c r="AA24" s="97">
        <v>15</v>
      </c>
      <c r="AB24" s="168">
        <f t="shared" si="25"/>
        <v>5.2173913043478265E-3</v>
      </c>
      <c r="AC24" s="101">
        <f t="shared" si="26"/>
        <v>7.6805407100659889E-2</v>
      </c>
      <c r="AD24" s="94">
        <v>80</v>
      </c>
      <c r="AE24" s="94">
        <v>20</v>
      </c>
      <c r="AF24" s="94">
        <f t="shared" si="27"/>
        <v>100</v>
      </c>
      <c r="AG24" s="168">
        <f t="shared" si="28"/>
        <v>3.4782608695652174E-2</v>
      </c>
      <c r="AH24" s="100">
        <f t="shared" si="29"/>
        <v>0.36632552602056001</v>
      </c>
      <c r="AI24" s="102">
        <v>10</v>
      </c>
      <c r="AJ24" s="46" t="s">
        <v>3</v>
      </c>
      <c r="AK24" s="109" t="s">
        <v>3</v>
      </c>
    </row>
    <row r="25" spans="1:45" x14ac:dyDescent="0.2">
      <c r="B25" s="192">
        <v>5210104</v>
      </c>
      <c r="C25" s="91">
        <v>104</v>
      </c>
      <c r="D25" s="92">
        <v>219.43</v>
      </c>
      <c r="E25" s="93">
        <f t="shared" si="0"/>
        <v>21943</v>
      </c>
      <c r="F25" s="94">
        <v>5437</v>
      </c>
      <c r="G25" s="94">
        <v>5070</v>
      </c>
      <c r="H25" s="94">
        <v>5210</v>
      </c>
      <c r="I25" s="94">
        <f t="shared" si="1"/>
        <v>227</v>
      </c>
      <c r="J25" s="168">
        <f t="shared" si="16"/>
        <v>4.3570057581573896E-2</v>
      </c>
      <c r="K25" s="95">
        <v>24.8</v>
      </c>
      <c r="L25" s="96">
        <v>2217</v>
      </c>
      <c r="M25" s="111">
        <v>2129</v>
      </c>
      <c r="N25" s="111">
        <f t="shared" si="17"/>
        <v>88</v>
      </c>
      <c r="O25" s="200">
        <f t="shared" si="18"/>
        <v>4.133395960544857E-2</v>
      </c>
      <c r="P25" s="94">
        <v>2087</v>
      </c>
      <c r="Q25" s="45">
        <v>1944</v>
      </c>
      <c r="R25" s="94">
        <f t="shared" si="19"/>
        <v>143</v>
      </c>
      <c r="S25" s="168">
        <f t="shared" si="20"/>
        <v>7.3559670781893002E-2</v>
      </c>
      <c r="T25" s="98">
        <f t="shared" si="21"/>
        <v>9.5110057877227358E-2</v>
      </c>
      <c r="U25" s="99">
        <v>2585</v>
      </c>
      <c r="V25" s="94">
        <v>2385</v>
      </c>
      <c r="W25" s="94">
        <v>125</v>
      </c>
      <c r="X25" s="94">
        <f t="shared" si="22"/>
        <v>2510</v>
      </c>
      <c r="Y25" s="168">
        <f t="shared" si="23"/>
        <v>0.97098646034816249</v>
      </c>
      <c r="Z25" s="100">
        <f t="shared" si="24"/>
        <v>1.175130053187978</v>
      </c>
      <c r="AA25" s="97">
        <v>10</v>
      </c>
      <c r="AB25" s="168">
        <f t="shared" si="25"/>
        <v>3.8684719535783366E-3</v>
      </c>
      <c r="AC25" s="101">
        <f t="shared" si="26"/>
        <v>5.6947916289979923E-2</v>
      </c>
      <c r="AD25" s="94">
        <v>45</v>
      </c>
      <c r="AE25" s="94">
        <v>0</v>
      </c>
      <c r="AF25" s="94">
        <f t="shared" si="27"/>
        <v>45</v>
      </c>
      <c r="AG25" s="168">
        <f t="shared" si="28"/>
        <v>1.7408123791102514E-2</v>
      </c>
      <c r="AH25" s="100">
        <f t="shared" si="29"/>
        <v>0.18333990301319128</v>
      </c>
      <c r="AI25" s="102">
        <v>15</v>
      </c>
      <c r="AJ25" s="46" t="s">
        <v>3</v>
      </c>
      <c r="AK25" s="109" t="s">
        <v>3</v>
      </c>
    </row>
    <row r="26" spans="1:45" x14ac:dyDescent="0.2">
      <c r="B26" s="192">
        <v>5210105.01</v>
      </c>
      <c r="C26" s="91">
        <v>105.01</v>
      </c>
      <c r="D26" s="92">
        <v>261.02</v>
      </c>
      <c r="E26" s="93">
        <f t="shared" si="0"/>
        <v>26102</v>
      </c>
      <c r="F26" s="94">
        <v>6438</v>
      </c>
      <c r="G26" s="94">
        <v>6631</v>
      </c>
      <c r="H26" s="94">
        <v>6184</v>
      </c>
      <c r="I26" s="94">
        <f t="shared" si="1"/>
        <v>254</v>
      </c>
      <c r="J26" s="168">
        <f t="shared" si="16"/>
        <v>4.1073738680465717E-2</v>
      </c>
      <c r="K26" s="95">
        <v>24.7</v>
      </c>
      <c r="L26" s="96">
        <v>2325</v>
      </c>
      <c r="M26" s="111">
        <v>2194</v>
      </c>
      <c r="N26" s="111">
        <f t="shared" si="17"/>
        <v>131</v>
      </c>
      <c r="O26" s="200">
        <f t="shared" si="18"/>
        <v>5.9708295350957154E-2</v>
      </c>
      <c r="P26" s="94">
        <v>2241</v>
      </c>
      <c r="Q26" s="45">
        <v>2120</v>
      </c>
      <c r="R26" s="94">
        <f t="shared" si="19"/>
        <v>121</v>
      </c>
      <c r="S26" s="168">
        <f t="shared" si="20"/>
        <v>5.7075471698113209E-2</v>
      </c>
      <c r="T26" s="98">
        <f t="shared" si="21"/>
        <v>8.5855490000766227E-2</v>
      </c>
      <c r="U26" s="99">
        <v>2735</v>
      </c>
      <c r="V26" s="94">
        <v>2475</v>
      </c>
      <c r="W26" s="94">
        <v>155</v>
      </c>
      <c r="X26" s="94">
        <f t="shared" si="22"/>
        <v>2630</v>
      </c>
      <c r="Y26" s="168">
        <f t="shared" si="23"/>
        <v>0.96160877513711152</v>
      </c>
      <c r="Z26" s="100">
        <f t="shared" si="24"/>
        <v>1.163780770606951</v>
      </c>
      <c r="AA26" s="97">
        <v>10</v>
      </c>
      <c r="AB26" s="168">
        <f t="shared" si="25"/>
        <v>3.6563071297989031E-3</v>
      </c>
      <c r="AC26" s="101">
        <f t="shared" si="26"/>
        <v>5.3824630204606254E-2</v>
      </c>
      <c r="AD26" s="94">
        <v>60</v>
      </c>
      <c r="AE26" s="94">
        <v>0</v>
      </c>
      <c r="AF26" s="94">
        <f t="shared" si="27"/>
        <v>60</v>
      </c>
      <c r="AG26" s="168">
        <f t="shared" si="28"/>
        <v>2.1937842778793418E-2</v>
      </c>
      <c r="AH26" s="100">
        <f t="shared" si="29"/>
        <v>0.23104626412631296</v>
      </c>
      <c r="AI26" s="102">
        <v>30</v>
      </c>
      <c r="AJ26" s="46" t="s">
        <v>3</v>
      </c>
      <c r="AK26" s="109" t="s">
        <v>3</v>
      </c>
    </row>
    <row r="27" spans="1:45" x14ac:dyDescent="0.2">
      <c r="A27" s="78"/>
      <c r="B27" s="190">
        <v>5210105.0199999996</v>
      </c>
      <c r="C27" s="79">
        <v>105.02</v>
      </c>
      <c r="D27" s="80">
        <v>9.68</v>
      </c>
      <c r="E27" s="81">
        <f t="shared" si="0"/>
        <v>968</v>
      </c>
      <c r="F27" s="82">
        <v>2154</v>
      </c>
      <c r="G27" s="82">
        <v>1957</v>
      </c>
      <c r="H27" s="82">
        <v>1801</v>
      </c>
      <c r="I27" s="82">
        <f t="shared" si="1"/>
        <v>353</v>
      </c>
      <c r="J27" s="166">
        <f t="shared" si="16"/>
        <v>0.1960022209883398</v>
      </c>
      <c r="K27" s="83">
        <v>222.5</v>
      </c>
      <c r="L27" s="84">
        <v>1001</v>
      </c>
      <c r="M27" s="196">
        <v>798</v>
      </c>
      <c r="N27" s="197">
        <f t="shared" si="17"/>
        <v>203</v>
      </c>
      <c r="O27" s="198">
        <f t="shared" si="18"/>
        <v>0.25438596491228072</v>
      </c>
      <c r="P27" s="82">
        <v>958</v>
      </c>
      <c r="Q27" s="44">
        <v>773</v>
      </c>
      <c r="R27" s="82">
        <f t="shared" si="19"/>
        <v>185</v>
      </c>
      <c r="S27" s="166">
        <f t="shared" si="20"/>
        <v>0.23932729624838292</v>
      </c>
      <c r="T27" s="86">
        <f t="shared" si="21"/>
        <v>0.98966942148760328</v>
      </c>
      <c r="U27" s="87">
        <v>855</v>
      </c>
      <c r="V27" s="82">
        <v>755</v>
      </c>
      <c r="W27" s="82">
        <v>50</v>
      </c>
      <c r="X27" s="82">
        <f t="shared" si="22"/>
        <v>805</v>
      </c>
      <c r="Y27" s="166">
        <f t="shared" si="23"/>
        <v>0.94152046783625731</v>
      </c>
      <c r="Z27" s="88">
        <f t="shared" si="24"/>
        <v>1.139469027250154</v>
      </c>
      <c r="AA27" s="85">
        <v>10</v>
      </c>
      <c r="AB27" s="166">
        <f t="shared" si="25"/>
        <v>1.1695906432748537E-2</v>
      </c>
      <c r="AC27" s="89">
        <f t="shared" si="26"/>
        <v>0.17217586387087497</v>
      </c>
      <c r="AD27" s="82">
        <v>45</v>
      </c>
      <c r="AE27" s="82">
        <v>0</v>
      </c>
      <c r="AF27" s="82">
        <f t="shared" si="27"/>
        <v>45</v>
      </c>
      <c r="AG27" s="166">
        <f t="shared" si="28"/>
        <v>5.2631578947368418E-2</v>
      </c>
      <c r="AH27" s="88">
        <f t="shared" si="29"/>
        <v>0.55430836174163678</v>
      </c>
      <c r="AI27" s="90">
        <v>0</v>
      </c>
      <c r="AJ27" s="167" t="s">
        <v>2</v>
      </c>
      <c r="AK27" s="264" t="s">
        <v>2</v>
      </c>
    </row>
    <row r="28" spans="1:45" x14ac:dyDescent="0.2">
      <c r="A28" s="78" t="s">
        <v>21</v>
      </c>
      <c r="B28" s="190">
        <v>5210106</v>
      </c>
      <c r="C28" s="79">
        <v>106</v>
      </c>
      <c r="D28" s="80">
        <v>3.96</v>
      </c>
      <c r="E28" s="81">
        <f t="shared" si="0"/>
        <v>396</v>
      </c>
      <c r="F28" s="82">
        <v>7959</v>
      </c>
      <c r="G28" s="82">
        <v>7228</v>
      </c>
      <c r="H28" s="82">
        <v>6627</v>
      </c>
      <c r="I28" s="82">
        <f t="shared" si="1"/>
        <v>1332</v>
      </c>
      <c r="J28" s="166">
        <f t="shared" si="16"/>
        <v>0.20099592575826167</v>
      </c>
      <c r="K28" s="83">
        <v>2008.7</v>
      </c>
      <c r="L28" s="84">
        <v>3085</v>
      </c>
      <c r="M28" s="197">
        <v>2543</v>
      </c>
      <c r="N28" s="197">
        <f t="shared" si="17"/>
        <v>542</v>
      </c>
      <c r="O28" s="198">
        <f t="shared" si="18"/>
        <v>0.21313409359024774</v>
      </c>
      <c r="P28" s="82">
        <v>3031</v>
      </c>
      <c r="Q28" s="44">
        <v>2476</v>
      </c>
      <c r="R28" s="82">
        <f t="shared" si="19"/>
        <v>555</v>
      </c>
      <c r="S28" s="166">
        <f t="shared" si="20"/>
        <v>0.2241518578352181</v>
      </c>
      <c r="T28" s="86">
        <f t="shared" si="21"/>
        <v>7.654040404040404</v>
      </c>
      <c r="U28" s="87">
        <v>3785</v>
      </c>
      <c r="V28" s="82">
        <v>3260</v>
      </c>
      <c r="W28" s="82">
        <v>240</v>
      </c>
      <c r="X28" s="82">
        <f t="shared" si="22"/>
        <v>3500</v>
      </c>
      <c r="Y28" s="166">
        <f t="shared" si="23"/>
        <v>0.92470277410832236</v>
      </c>
      <c r="Z28" s="88">
        <f t="shared" si="24"/>
        <v>1.1191155227142402</v>
      </c>
      <c r="AA28" s="85">
        <v>195</v>
      </c>
      <c r="AB28" s="166">
        <f t="shared" si="25"/>
        <v>5.151915455746367E-2</v>
      </c>
      <c r="AC28" s="89">
        <f t="shared" si="26"/>
        <v>0.758415347526331</v>
      </c>
      <c r="AD28" s="82">
        <v>70</v>
      </c>
      <c r="AE28" s="82">
        <v>0</v>
      </c>
      <c r="AF28" s="82">
        <f t="shared" si="27"/>
        <v>70</v>
      </c>
      <c r="AG28" s="166">
        <f t="shared" si="28"/>
        <v>1.8494055482166448E-2</v>
      </c>
      <c r="AH28" s="88">
        <f t="shared" si="29"/>
        <v>0.1947767823292938</v>
      </c>
      <c r="AI28" s="90">
        <v>20</v>
      </c>
      <c r="AJ28" s="167" t="s">
        <v>2</v>
      </c>
      <c r="AK28" s="264" t="s">
        <v>2</v>
      </c>
    </row>
    <row r="29" spans="1:45" x14ac:dyDescent="0.2">
      <c r="B29" s="192">
        <v>5210107</v>
      </c>
      <c r="C29" s="91">
        <v>107</v>
      </c>
      <c r="D29" s="92">
        <v>66.36</v>
      </c>
      <c r="E29" s="93">
        <f t="shared" si="0"/>
        <v>6636</v>
      </c>
      <c r="F29" s="94">
        <v>420</v>
      </c>
      <c r="G29" s="94">
        <v>405</v>
      </c>
      <c r="H29" s="94">
        <v>450</v>
      </c>
      <c r="I29" s="94">
        <f t="shared" si="1"/>
        <v>-30</v>
      </c>
      <c r="J29" s="168">
        <f t="shared" si="16"/>
        <v>-6.6666666666666666E-2</v>
      </c>
      <c r="K29" s="95">
        <v>6.3</v>
      </c>
      <c r="L29" s="96">
        <v>299</v>
      </c>
      <c r="M29" s="171">
        <v>279</v>
      </c>
      <c r="N29" s="111">
        <f t="shared" si="17"/>
        <v>20</v>
      </c>
      <c r="O29" s="200">
        <f t="shared" si="18"/>
        <v>7.1684587813620068E-2</v>
      </c>
      <c r="P29" s="94">
        <v>198</v>
      </c>
      <c r="Q29" s="45">
        <v>201</v>
      </c>
      <c r="R29" s="94">
        <f t="shared" si="19"/>
        <v>-3</v>
      </c>
      <c r="S29" s="168">
        <f t="shared" si="20"/>
        <v>-1.4925373134328358E-2</v>
      </c>
      <c r="T29" s="98">
        <f t="shared" si="21"/>
        <v>2.9837251356238697E-2</v>
      </c>
      <c r="U29" s="99">
        <v>105</v>
      </c>
      <c r="V29" s="94">
        <v>90</v>
      </c>
      <c r="W29" s="94">
        <v>0</v>
      </c>
      <c r="X29" s="94">
        <f t="shared" si="22"/>
        <v>90</v>
      </c>
      <c r="Y29" s="168">
        <f t="shared" si="23"/>
        <v>0.8571428571428571</v>
      </c>
      <c r="Z29" s="100">
        <f t="shared" si="24"/>
        <v>1.0373515722791997</v>
      </c>
      <c r="AA29" s="97">
        <v>0</v>
      </c>
      <c r="AB29" s="168">
        <f t="shared" si="25"/>
        <v>0</v>
      </c>
      <c r="AC29" s="101">
        <f t="shared" si="26"/>
        <v>0</v>
      </c>
      <c r="AD29" s="94">
        <v>10</v>
      </c>
      <c r="AE29" s="94">
        <v>0</v>
      </c>
      <c r="AF29" s="94">
        <f t="shared" si="27"/>
        <v>10</v>
      </c>
      <c r="AG29" s="168">
        <f t="shared" si="28"/>
        <v>9.5238095238095233E-2</v>
      </c>
      <c r="AH29" s="100">
        <f t="shared" si="29"/>
        <v>1.0030341783896286</v>
      </c>
      <c r="AI29" s="102">
        <v>10</v>
      </c>
      <c r="AJ29" s="46" t="s">
        <v>3</v>
      </c>
      <c r="AK29" s="109" t="s">
        <v>3</v>
      </c>
    </row>
    <row r="30" spans="1:45" x14ac:dyDescent="0.2">
      <c r="A30" s="103" t="s">
        <v>22</v>
      </c>
      <c r="B30" s="192">
        <v>5210108</v>
      </c>
      <c r="C30" s="91">
        <v>108</v>
      </c>
      <c r="D30" s="92">
        <v>138.53</v>
      </c>
      <c r="E30" s="93">
        <f t="shared" si="0"/>
        <v>13853</v>
      </c>
      <c r="F30" s="94">
        <v>1203</v>
      </c>
      <c r="G30" s="94">
        <v>1262</v>
      </c>
      <c r="H30" s="94">
        <v>1306</v>
      </c>
      <c r="I30" s="94">
        <f t="shared" si="1"/>
        <v>-103</v>
      </c>
      <c r="J30" s="168">
        <f t="shared" si="16"/>
        <v>-7.8866768759571215E-2</v>
      </c>
      <c r="K30" s="95">
        <v>8.6999999999999993</v>
      </c>
      <c r="L30" s="96">
        <v>891</v>
      </c>
      <c r="M30" s="171">
        <v>927</v>
      </c>
      <c r="N30" s="111">
        <f t="shared" si="17"/>
        <v>-36</v>
      </c>
      <c r="O30" s="200">
        <f t="shared" si="18"/>
        <v>-3.8834951456310676E-2</v>
      </c>
      <c r="P30" s="94">
        <v>521</v>
      </c>
      <c r="Q30" s="45">
        <v>530</v>
      </c>
      <c r="R30" s="94">
        <f t="shared" si="19"/>
        <v>-9</v>
      </c>
      <c r="S30" s="168">
        <f t="shared" si="20"/>
        <v>-1.6981132075471698E-2</v>
      </c>
      <c r="T30" s="98">
        <f t="shared" si="21"/>
        <v>3.7609182126615175E-2</v>
      </c>
      <c r="U30" s="99">
        <v>480</v>
      </c>
      <c r="V30" s="94">
        <v>340</v>
      </c>
      <c r="W30" s="94">
        <v>20</v>
      </c>
      <c r="X30" s="94">
        <f t="shared" si="22"/>
        <v>360</v>
      </c>
      <c r="Y30" s="168">
        <f t="shared" si="23"/>
        <v>0.75</v>
      </c>
      <c r="Z30" s="100">
        <f t="shared" si="24"/>
        <v>0.9076826257442997</v>
      </c>
      <c r="AA30" s="97">
        <v>85</v>
      </c>
      <c r="AB30" s="168">
        <f t="shared" si="25"/>
        <v>0.17708333333333334</v>
      </c>
      <c r="AC30" s="101">
        <f t="shared" si="26"/>
        <v>2.6068501889199664</v>
      </c>
      <c r="AD30" s="94">
        <v>25</v>
      </c>
      <c r="AE30" s="94">
        <v>10</v>
      </c>
      <c r="AF30" s="94">
        <f t="shared" si="27"/>
        <v>35</v>
      </c>
      <c r="AG30" s="168">
        <f t="shared" si="28"/>
        <v>7.2916666666666671E-2</v>
      </c>
      <c r="AH30" s="100">
        <f t="shared" si="29"/>
        <v>0.76794804282955942</v>
      </c>
      <c r="AI30" s="102">
        <v>10</v>
      </c>
      <c r="AJ30" s="46" t="s">
        <v>3</v>
      </c>
      <c r="AK30" s="109" t="s">
        <v>3</v>
      </c>
    </row>
    <row r="31" spans="1:45" x14ac:dyDescent="0.2">
      <c r="B31" s="192">
        <v>5210109</v>
      </c>
      <c r="C31" s="91">
        <v>109</v>
      </c>
      <c r="D31" s="92">
        <v>36.5</v>
      </c>
      <c r="E31" s="93">
        <f t="shared" si="0"/>
        <v>3650</v>
      </c>
      <c r="F31" s="94">
        <v>557</v>
      </c>
      <c r="G31" s="94">
        <v>602</v>
      </c>
      <c r="H31" s="94">
        <v>556</v>
      </c>
      <c r="I31" s="94">
        <f t="shared" si="1"/>
        <v>1</v>
      </c>
      <c r="J31" s="168">
        <f t="shared" si="16"/>
        <v>1.7985611510791368E-3</v>
      </c>
      <c r="K31" s="95">
        <v>15.3</v>
      </c>
      <c r="L31" s="96">
        <v>382</v>
      </c>
      <c r="M31" s="171">
        <v>355</v>
      </c>
      <c r="N31" s="111">
        <f t="shared" si="17"/>
        <v>27</v>
      </c>
      <c r="O31" s="200">
        <f t="shared" si="18"/>
        <v>7.605633802816901E-2</v>
      </c>
      <c r="P31" s="94">
        <v>262</v>
      </c>
      <c r="Q31" s="45">
        <v>255</v>
      </c>
      <c r="R31" s="94">
        <f t="shared" si="19"/>
        <v>7</v>
      </c>
      <c r="S31" s="168">
        <f t="shared" si="20"/>
        <v>2.7450980392156862E-2</v>
      </c>
      <c r="T31" s="98">
        <f t="shared" si="21"/>
        <v>7.1780821917808213E-2</v>
      </c>
      <c r="U31" s="99">
        <v>195</v>
      </c>
      <c r="V31" s="94">
        <v>185</v>
      </c>
      <c r="W31" s="94">
        <v>10</v>
      </c>
      <c r="X31" s="94">
        <f t="shared" si="22"/>
        <v>195</v>
      </c>
      <c r="Y31" s="168">
        <f t="shared" si="23"/>
        <v>1</v>
      </c>
      <c r="Z31" s="100">
        <f t="shared" si="24"/>
        <v>1.2102435009923997</v>
      </c>
      <c r="AA31" s="97">
        <v>0</v>
      </c>
      <c r="AB31" s="168">
        <f t="shared" si="25"/>
        <v>0</v>
      </c>
      <c r="AC31" s="101">
        <f t="shared" si="26"/>
        <v>0</v>
      </c>
      <c r="AD31" s="94">
        <v>0</v>
      </c>
      <c r="AE31" s="94">
        <v>0</v>
      </c>
      <c r="AF31" s="94">
        <f t="shared" si="27"/>
        <v>0</v>
      </c>
      <c r="AG31" s="168">
        <f t="shared" si="28"/>
        <v>0</v>
      </c>
      <c r="AH31" s="100">
        <f t="shared" si="29"/>
        <v>0</v>
      </c>
      <c r="AI31" s="102">
        <v>10</v>
      </c>
      <c r="AJ31" s="46" t="s">
        <v>3</v>
      </c>
      <c r="AK31" s="109" t="s">
        <v>3</v>
      </c>
      <c r="AM31" s="47"/>
      <c r="AN31" s="47"/>
      <c r="AO31" s="47"/>
      <c r="AP31" s="47"/>
      <c r="AQ31" s="47"/>
      <c r="AR31" s="47"/>
      <c r="AS31" s="47"/>
    </row>
    <row r="32" spans="1:45" x14ac:dyDescent="0.2">
      <c r="A32" s="78" t="s">
        <v>23</v>
      </c>
      <c r="B32" s="190">
        <v>5210110</v>
      </c>
      <c r="C32" s="79">
        <v>110</v>
      </c>
      <c r="D32" s="80">
        <v>11.59</v>
      </c>
      <c r="E32" s="81">
        <f t="shared" si="0"/>
        <v>1159</v>
      </c>
      <c r="F32" s="82">
        <v>10197</v>
      </c>
      <c r="G32" s="82">
        <v>9159</v>
      </c>
      <c r="H32" s="82">
        <v>8091</v>
      </c>
      <c r="I32" s="82">
        <f t="shared" si="1"/>
        <v>2106</v>
      </c>
      <c r="J32" s="166">
        <f t="shared" si="16"/>
        <v>0.26028921023359286</v>
      </c>
      <c r="K32" s="83">
        <v>879.6</v>
      </c>
      <c r="L32" s="84">
        <v>4165</v>
      </c>
      <c r="M32" s="197">
        <v>3187</v>
      </c>
      <c r="N32" s="197">
        <f t="shared" si="17"/>
        <v>978</v>
      </c>
      <c r="O32" s="198">
        <f t="shared" si="18"/>
        <v>0.30687166614370881</v>
      </c>
      <c r="P32" s="82">
        <v>3963</v>
      </c>
      <c r="Q32" s="44">
        <v>3078</v>
      </c>
      <c r="R32" s="82">
        <f t="shared" si="19"/>
        <v>885</v>
      </c>
      <c r="S32" s="166">
        <f t="shared" si="20"/>
        <v>0.2875243664717349</v>
      </c>
      <c r="T32" s="86">
        <f t="shared" si="21"/>
        <v>3.4193270060396892</v>
      </c>
      <c r="U32" s="87">
        <v>4330</v>
      </c>
      <c r="V32" s="82">
        <v>3565</v>
      </c>
      <c r="W32" s="82">
        <v>285</v>
      </c>
      <c r="X32" s="82">
        <f t="shared" si="22"/>
        <v>3850</v>
      </c>
      <c r="Y32" s="166">
        <f t="shared" si="23"/>
        <v>0.88914549653579678</v>
      </c>
      <c r="Z32" s="88">
        <f t="shared" si="24"/>
        <v>1.0760825586191083</v>
      </c>
      <c r="AA32" s="85">
        <v>265</v>
      </c>
      <c r="AB32" s="166">
        <f t="shared" si="25"/>
        <v>6.1200923787528866E-2</v>
      </c>
      <c r="AC32" s="89">
        <f t="shared" si="26"/>
        <v>0.90094102440054269</v>
      </c>
      <c r="AD32" s="82">
        <v>155</v>
      </c>
      <c r="AE32" s="82">
        <v>25</v>
      </c>
      <c r="AF32" s="82">
        <f t="shared" si="27"/>
        <v>180</v>
      </c>
      <c r="AG32" s="166">
        <f t="shared" si="28"/>
        <v>4.1570438799076209E-2</v>
      </c>
      <c r="AH32" s="88">
        <f t="shared" si="29"/>
        <v>0.43781399472434129</v>
      </c>
      <c r="AI32" s="90">
        <v>30</v>
      </c>
      <c r="AJ32" s="167" t="s">
        <v>2</v>
      </c>
      <c r="AK32" s="264" t="s">
        <v>2</v>
      </c>
    </row>
    <row r="33" spans="1:38" x14ac:dyDescent="0.2">
      <c r="A33" s="78" t="s">
        <v>24</v>
      </c>
      <c r="B33" s="190">
        <v>5210111.01</v>
      </c>
      <c r="C33" s="79">
        <v>111.01</v>
      </c>
      <c r="D33" s="80">
        <v>1.63</v>
      </c>
      <c r="E33" s="81">
        <f t="shared" si="0"/>
        <v>163</v>
      </c>
      <c r="F33" s="82">
        <v>3366</v>
      </c>
      <c r="G33" s="82">
        <v>3387</v>
      </c>
      <c r="H33" s="82">
        <v>3457</v>
      </c>
      <c r="I33" s="82">
        <f t="shared" si="1"/>
        <v>-91</v>
      </c>
      <c r="J33" s="166">
        <f t="shared" si="16"/>
        <v>-2.6323401793462538E-2</v>
      </c>
      <c r="K33" s="83">
        <v>2068.5</v>
      </c>
      <c r="L33" s="84">
        <v>1421</v>
      </c>
      <c r="M33" s="197">
        <v>1418</v>
      </c>
      <c r="N33" s="197">
        <f t="shared" si="17"/>
        <v>3</v>
      </c>
      <c r="O33" s="198">
        <f t="shared" si="18"/>
        <v>2.1156558533145277E-3</v>
      </c>
      <c r="P33" s="82">
        <v>1383</v>
      </c>
      <c r="Q33" s="44">
        <v>1387</v>
      </c>
      <c r="R33" s="82">
        <f t="shared" si="19"/>
        <v>-4</v>
      </c>
      <c r="S33" s="166">
        <f t="shared" si="20"/>
        <v>-2.8839221341023791E-3</v>
      </c>
      <c r="T33" s="86">
        <f t="shared" si="21"/>
        <v>8.484662576687116</v>
      </c>
      <c r="U33" s="87">
        <v>1360</v>
      </c>
      <c r="V33" s="82">
        <v>1145</v>
      </c>
      <c r="W33" s="82">
        <v>65</v>
      </c>
      <c r="X33" s="82">
        <f t="shared" si="22"/>
        <v>1210</v>
      </c>
      <c r="Y33" s="166">
        <f t="shared" si="23"/>
        <v>0.88970588235294112</v>
      </c>
      <c r="Z33" s="88">
        <f t="shared" si="24"/>
        <v>1.0767607619123556</v>
      </c>
      <c r="AA33" s="85">
        <v>95</v>
      </c>
      <c r="AB33" s="166">
        <f t="shared" si="25"/>
        <v>6.985294117647059E-2</v>
      </c>
      <c r="AC33" s="89">
        <f t="shared" si="26"/>
        <v>1.0283076869788104</v>
      </c>
      <c r="AD33" s="82">
        <v>15</v>
      </c>
      <c r="AE33" s="82">
        <v>15</v>
      </c>
      <c r="AF33" s="82">
        <f t="shared" si="27"/>
        <v>30</v>
      </c>
      <c r="AG33" s="166">
        <f t="shared" si="28"/>
        <v>2.2058823529411766E-2</v>
      </c>
      <c r="AH33" s="88">
        <f t="shared" si="29"/>
        <v>0.23232041631818603</v>
      </c>
      <c r="AI33" s="90">
        <v>20</v>
      </c>
      <c r="AJ33" s="167" t="s">
        <v>2</v>
      </c>
      <c r="AK33" s="264" t="s">
        <v>2</v>
      </c>
    </row>
    <row r="34" spans="1:38" x14ac:dyDescent="0.2">
      <c r="A34" s="78" t="s">
        <v>25</v>
      </c>
      <c r="B34" s="190">
        <v>5210111.0199999996</v>
      </c>
      <c r="C34" s="79">
        <v>111.02</v>
      </c>
      <c r="D34" s="80">
        <v>7.61</v>
      </c>
      <c r="E34" s="81">
        <f t="shared" si="0"/>
        <v>761</v>
      </c>
      <c r="F34" s="82">
        <v>7229</v>
      </c>
      <c r="G34" s="82">
        <v>7393</v>
      </c>
      <c r="H34" s="82">
        <v>7008</v>
      </c>
      <c r="I34" s="82">
        <f t="shared" si="1"/>
        <v>221</v>
      </c>
      <c r="J34" s="166">
        <f t="shared" si="16"/>
        <v>3.1535388127853885E-2</v>
      </c>
      <c r="K34" s="83">
        <v>950.1</v>
      </c>
      <c r="L34" s="84">
        <v>3072</v>
      </c>
      <c r="M34" s="197">
        <v>2787</v>
      </c>
      <c r="N34" s="197">
        <f t="shared" si="17"/>
        <v>285</v>
      </c>
      <c r="O34" s="198">
        <f t="shared" si="18"/>
        <v>0.10226049515608181</v>
      </c>
      <c r="P34" s="82">
        <v>2961</v>
      </c>
      <c r="Q34" s="44">
        <v>2726</v>
      </c>
      <c r="R34" s="82">
        <f t="shared" si="19"/>
        <v>235</v>
      </c>
      <c r="S34" s="166">
        <f t="shared" si="20"/>
        <v>8.6206896551724144E-2</v>
      </c>
      <c r="T34" s="86">
        <f t="shared" si="21"/>
        <v>3.8909329829172141</v>
      </c>
      <c r="U34" s="87">
        <v>3415</v>
      </c>
      <c r="V34" s="82">
        <v>2650</v>
      </c>
      <c r="W34" s="82">
        <v>305</v>
      </c>
      <c r="X34" s="82">
        <f t="shared" si="22"/>
        <v>2955</v>
      </c>
      <c r="Y34" s="166">
        <f t="shared" si="23"/>
        <v>0.86530014641288433</v>
      </c>
      <c r="Z34" s="88">
        <f t="shared" si="24"/>
        <v>1.0472238786039652</v>
      </c>
      <c r="AA34" s="85">
        <v>280</v>
      </c>
      <c r="AB34" s="166">
        <f t="shared" si="25"/>
        <v>8.1991215226939973E-2</v>
      </c>
      <c r="AC34" s="89">
        <f t="shared" si="26"/>
        <v>1.2069956606350651</v>
      </c>
      <c r="AD34" s="82">
        <v>100</v>
      </c>
      <c r="AE34" s="82">
        <v>25</v>
      </c>
      <c r="AF34" s="82">
        <f t="shared" si="27"/>
        <v>125</v>
      </c>
      <c r="AG34" s="166">
        <f t="shared" si="28"/>
        <v>3.6603221083455345E-2</v>
      </c>
      <c r="AH34" s="88">
        <f t="shared" si="29"/>
        <v>0.38549995875150439</v>
      </c>
      <c r="AI34" s="90">
        <v>55</v>
      </c>
      <c r="AJ34" s="167" t="s">
        <v>2</v>
      </c>
      <c r="AK34" s="264" t="s">
        <v>2</v>
      </c>
    </row>
    <row r="35" spans="1:38" x14ac:dyDescent="0.2">
      <c r="A35" s="78" t="s">
        <v>26</v>
      </c>
      <c r="B35" s="190">
        <v>5210112.03</v>
      </c>
      <c r="C35" s="79">
        <v>112.03</v>
      </c>
      <c r="D35" s="80">
        <v>10.01</v>
      </c>
      <c r="E35" s="81">
        <f t="shared" si="0"/>
        <v>1001</v>
      </c>
      <c r="F35" s="82">
        <v>2580</v>
      </c>
      <c r="G35" s="82">
        <v>2687</v>
      </c>
      <c r="H35" s="82">
        <v>2579</v>
      </c>
      <c r="I35" s="82">
        <f t="shared" si="1"/>
        <v>1</v>
      </c>
      <c r="J35" s="166">
        <f t="shared" si="16"/>
        <v>3.8774718883288094E-4</v>
      </c>
      <c r="K35" s="83">
        <v>257.89999999999998</v>
      </c>
      <c r="L35" s="84">
        <v>1019</v>
      </c>
      <c r="M35" s="196">
        <v>969</v>
      </c>
      <c r="N35" s="197">
        <f t="shared" si="17"/>
        <v>50</v>
      </c>
      <c r="O35" s="198">
        <f t="shared" si="18"/>
        <v>5.159958720330237E-2</v>
      </c>
      <c r="P35" s="82">
        <v>1006</v>
      </c>
      <c r="Q35" s="44">
        <v>953</v>
      </c>
      <c r="R35" s="82">
        <f t="shared" si="19"/>
        <v>53</v>
      </c>
      <c r="S35" s="166">
        <f t="shared" si="20"/>
        <v>5.5613850996852045E-2</v>
      </c>
      <c r="T35" s="86">
        <f t="shared" si="21"/>
        <v>1.0049950049950049</v>
      </c>
      <c r="U35" s="87">
        <v>1345</v>
      </c>
      <c r="V35" s="82">
        <v>1145</v>
      </c>
      <c r="W35" s="82">
        <v>90</v>
      </c>
      <c r="X35" s="82">
        <f t="shared" si="22"/>
        <v>1235</v>
      </c>
      <c r="Y35" s="166">
        <f t="shared" si="23"/>
        <v>0.91821561338289959</v>
      </c>
      <c r="Z35" s="88">
        <f t="shared" si="24"/>
        <v>1.1112644786064041</v>
      </c>
      <c r="AA35" s="85">
        <v>65</v>
      </c>
      <c r="AB35" s="166">
        <f t="shared" si="25"/>
        <v>4.8327137546468404E-2</v>
      </c>
      <c r="AC35" s="89">
        <f t="shared" si="26"/>
        <v>0.71142554904266753</v>
      </c>
      <c r="AD35" s="82">
        <v>15</v>
      </c>
      <c r="AE35" s="82">
        <v>10</v>
      </c>
      <c r="AF35" s="82">
        <f t="shared" si="27"/>
        <v>25</v>
      </c>
      <c r="AG35" s="166">
        <f t="shared" si="28"/>
        <v>1.858736059479554E-2</v>
      </c>
      <c r="AH35" s="88">
        <f t="shared" si="29"/>
        <v>0.19575945860764127</v>
      </c>
      <c r="AI35" s="90">
        <v>15</v>
      </c>
      <c r="AJ35" s="167" t="s">
        <v>2</v>
      </c>
      <c r="AK35" s="264" t="s">
        <v>2</v>
      </c>
    </row>
    <row r="36" spans="1:38" x14ac:dyDescent="0.2">
      <c r="A36" s="78" t="s">
        <v>27</v>
      </c>
      <c r="B36" s="190">
        <v>5210112.04</v>
      </c>
      <c r="C36" s="79">
        <v>112.04</v>
      </c>
      <c r="D36" s="80">
        <v>1.48</v>
      </c>
      <c r="E36" s="81">
        <f t="shared" si="0"/>
        <v>148</v>
      </c>
      <c r="F36" s="82">
        <v>4664</v>
      </c>
      <c r="G36" s="82">
        <v>4798</v>
      </c>
      <c r="H36" s="82">
        <v>4845</v>
      </c>
      <c r="I36" s="82">
        <f t="shared" si="1"/>
        <v>-181</v>
      </c>
      <c r="J36" s="166">
        <f t="shared" si="16"/>
        <v>-3.7358101135190919E-2</v>
      </c>
      <c r="K36" s="83">
        <v>3146</v>
      </c>
      <c r="L36" s="84">
        <v>2099</v>
      </c>
      <c r="M36" s="197">
        <v>2027</v>
      </c>
      <c r="N36" s="197">
        <f t="shared" si="17"/>
        <v>72</v>
      </c>
      <c r="O36" s="198">
        <f t="shared" si="18"/>
        <v>3.5520473606314752E-2</v>
      </c>
      <c r="P36" s="82">
        <v>2049</v>
      </c>
      <c r="Q36" s="44">
        <v>1943</v>
      </c>
      <c r="R36" s="82">
        <f t="shared" si="19"/>
        <v>106</v>
      </c>
      <c r="S36" s="166">
        <f t="shared" si="20"/>
        <v>5.4554812146165726E-2</v>
      </c>
      <c r="T36" s="86">
        <f t="shared" si="21"/>
        <v>13.844594594594595</v>
      </c>
      <c r="U36" s="87">
        <v>1980</v>
      </c>
      <c r="V36" s="82">
        <v>1555</v>
      </c>
      <c r="W36" s="82">
        <v>170</v>
      </c>
      <c r="X36" s="82">
        <f t="shared" si="22"/>
        <v>1725</v>
      </c>
      <c r="Y36" s="166">
        <f t="shared" si="23"/>
        <v>0.87121212121212122</v>
      </c>
      <c r="Z36" s="88">
        <f t="shared" si="24"/>
        <v>1.0543788076827725</v>
      </c>
      <c r="AA36" s="85">
        <v>135</v>
      </c>
      <c r="AB36" s="166">
        <f t="shared" si="25"/>
        <v>6.8181818181818177E-2</v>
      </c>
      <c r="AC36" s="89">
        <f t="shared" si="26"/>
        <v>1.0037070246108961</v>
      </c>
      <c r="AD36" s="82">
        <v>100</v>
      </c>
      <c r="AE36" s="82">
        <v>0</v>
      </c>
      <c r="AF36" s="82">
        <f t="shared" si="27"/>
        <v>100</v>
      </c>
      <c r="AG36" s="166">
        <f t="shared" si="28"/>
        <v>5.0505050505050504E-2</v>
      </c>
      <c r="AH36" s="88">
        <f t="shared" si="29"/>
        <v>0.53191206429753024</v>
      </c>
      <c r="AI36" s="90">
        <v>20</v>
      </c>
      <c r="AJ36" s="167" t="s">
        <v>2</v>
      </c>
      <c r="AK36" s="264" t="s">
        <v>2</v>
      </c>
    </row>
    <row r="37" spans="1:38" x14ac:dyDescent="0.2">
      <c r="A37" s="78" t="s">
        <v>28</v>
      </c>
      <c r="B37" s="190">
        <v>5210112.05</v>
      </c>
      <c r="C37" s="79">
        <v>112.05</v>
      </c>
      <c r="D37" s="80">
        <v>1.34</v>
      </c>
      <c r="E37" s="81">
        <f t="shared" si="0"/>
        <v>134</v>
      </c>
      <c r="F37" s="82">
        <v>3012</v>
      </c>
      <c r="G37" s="82">
        <v>3069</v>
      </c>
      <c r="H37" s="82">
        <v>3328</v>
      </c>
      <c r="I37" s="82">
        <f t="shared" si="1"/>
        <v>-316</v>
      </c>
      <c r="J37" s="166">
        <f t="shared" si="16"/>
        <v>-9.4951923076923073E-2</v>
      </c>
      <c r="K37" s="83">
        <v>2241.6999999999998</v>
      </c>
      <c r="L37" s="84">
        <v>1160</v>
      </c>
      <c r="M37" s="197">
        <v>1200</v>
      </c>
      <c r="N37" s="197">
        <f t="shared" si="17"/>
        <v>-40</v>
      </c>
      <c r="O37" s="198">
        <f t="shared" si="18"/>
        <v>-3.3333333333333333E-2</v>
      </c>
      <c r="P37" s="82">
        <v>1153</v>
      </c>
      <c r="Q37" s="44">
        <v>1176</v>
      </c>
      <c r="R37" s="82">
        <f t="shared" si="19"/>
        <v>-23</v>
      </c>
      <c r="S37" s="166">
        <f t="shared" si="20"/>
        <v>-1.9557823129251702E-2</v>
      </c>
      <c r="T37" s="86">
        <f t="shared" si="21"/>
        <v>8.6044776119402986</v>
      </c>
      <c r="U37" s="87">
        <v>1480</v>
      </c>
      <c r="V37" s="82">
        <v>1225</v>
      </c>
      <c r="W37" s="82">
        <v>100</v>
      </c>
      <c r="X37" s="82">
        <f t="shared" si="22"/>
        <v>1325</v>
      </c>
      <c r="Y37" s="166">
        <f t="shared" si="23"/>
        <v>0.89527027027027029</v>
      </c>
      <c r="Z37" s="88">
        <f t="shared" si="24"/>
        <v>1.0834950262263037</v>
      </c>
      <c r="AA37" s="85">
        <v>80</v>
      </c>
      <c r="AB37" s="166">
        <f t="shared" si="25"/>
        <v>5.4054054054054057E-2</v>
      </c>
      <c r="AC37" s="89">
        <f t="shared" si="26"/>
        <v>0.79573169518701681</v>
      </c>
      <c r="AD37" s="82">
        <v>45</v>
      </c>
      <c r="AE37" s="82">
        <v>10</v>
      </c>
      <c r="AF37" s="82">
        <f t="shared" si="27"/>
        <v>55</v>
      </c>
      <c r="AG37" s="166">
        <f t="shared" si="28"/>
        <v>3.7162162162162164E-2</v>
      </c>
      <c r="AH37" s="88">
        <f t="shared" si="29"/>
        <v>0.3913866473108179</v>
      </c>
      <c r="AI37" s="90">
        <v>20</v>
      </c>
      <c r="AJ37" s="167" t="s">
        <v>2</v>
      </c>
      <c r="AK37" s="264" t="s">
        <v>2</v>
      </c>
    </row>
    <row r="38" spans="1:38" x14ac:dyDescent="0.2">
      <c r="A38" s="78" t="s">
        <v>29</v>
      </c>
      <c r="B38" s="190">
        <v>5210112.0599999996</v>
      </c>
      <c r="C38" s="79">
        <v>112.06</v>
      </c>
      <c r="D38" s="80">
        <v>2.2599999999999998</v>
      </c>
      <c r="E38" s="81">
        <f t="shared" si="0"/>
        <v>225.99999999999997</v>
      </c>
      <c r="F38" s="82">
        <v>4815</v>
      </c>
      <c r="G38" s="82">
        <v>5101</v>
      </c>
      <c r="H38" s="82">
        <v>5180</v>
      </c>
      <c r="I38" s="82">
        <f t="shared" si="1"/>
        <v>-365</v>
      </c>
      <c r="J38" s="166">
        <f t="shared" si="16"/>
        <v>-7.0463320463320461E-2</v>
      </c>
      <c r="K38" s="83">
        <v>2134</v>
      </c>
      <c r="L38" s="84">
        <v>1632</v>
      </c>
      <c r="M38" s="197">
        <v>1623</v>
      </c>
      <c r="N38" s="197">
        <f t="shared" si="17"/>
        <v>9</v>
      </c>
      <c r="O38" s="198">
        <f t="shared" si="18"/>
        <v>5.5452865064695009E-3</v>
      </c>
      <c r="P38" s="82">
        <v>1621</v>
      </c>
      <c r="Q38" s="44">
        <v>1608</v>
      </c>
      <c r="R38" s="82">
        <f t="shared" si="19"/>
        <v>13</v>
      </c>
      <c r="S38" s="166">
        <f t="shared" si="20"/>
        <v>8.0845771144278603E-3</v>
      </c>
      <c r="T38" s="86">
        <f t="shared" si="21"/>
        <v>7.172566371681417</v>
      </c>
      <c r="U38" s="87">
        <v>2405</v>
      </c>
      <c r="V38" s="82">
        <v>1965</v>
      </c>
      <c r="W38" s="82">
        <v>205</v>
      </c>
      <c r="X38" s="82">
        <f t="shared" si="22"/>
        <v>2170</v>
      </c>
      <c r="Y38" s="166">
        <f t="shared" si="23"/>
        <v>0.90228690228690234</v>
      </c>
      <c r="Z38" s="88">
        <f t="shared" si="24"/>
        <v>1.091986859523288</v>
      </c>
      <c r="AA38" s="85">
        <v>125</v>
      </c>
      <c r="AB38" s="166">
        <f t="shared" si="25"/>
        <v>5.1975051975051978E-2</v>
      </c>
      <c r="AC38" s="89">
        <f t="shared" si="26"/>
        <v>0.76512662998751624</v>
      </c>
      <c r="AD38" s="82">
        <v>55</v>
      </c>
      <c r="AE38" s="82">
        <v>15</v>
      </c>
      <c r="AF38" s="82">
        <f t="shared" si="27"/>
        <v>70</v>
      </c>
      <c r="AG38" s="166">
        <f t="shared" si="28"/>
        <v>2.9106029106029108E-2</v>
      </c>
      <c r="AH38" s="88">
        <f t="shared" si="29"/>
        <v>0.30654059090078045</v>
      </c>
      <c r="AI38" s="90">
        <v>25</v>
      </c>
      <c r="AJ38" s="167" t="s">
        <v>2</v>
      </c>
      <c r="AK38" s="264" t="s">
        <v>2</v>
      </c>
    </row>
    <row r="39" spans="1:38" x14ac:dyDescent="0.2">
      <c r="A39" s="78" t="s">
        <v>30</v>
      </c>
      <c r="B39" s="190">
        <v>5210112.07</v>
      </c>
      <c r="C39" s="79">
        <v>112.07</v>
      </c>
      <c r="D39" s="80">
        <v>1.8</v>
      </c>
      <c r="E39" s="81">
        <f t="shared" si="0"/>
        <v>180</v>
      </c>
      <c r="F39" s="82">
        <v>2992</v>
      </c>
      <c r="G39" s="82">
        <v>3048</v>
      </c>
      <c r="H39" s="82">
        <v>3095</v>
      </c>
      <c r="I39" s="82">
        <f t="shared" si="1"/>
        <v>-103</v>
      </c>
      <c r="J39" s="166">
        <f t="shared" si="16"/>
        <v>-3.3279483037156707E-2</v>
      </c>
      <c r="K39" s="83">
        <v>1665.9</v>
      </c>
      <c r="L39" s="84">
        <v>1204</v>
      </c>
      <c r="M39" s="197">
        <v>1183</v>
      </c>
      <c r="N39" s="197">
        <f t="shared" si="17"/>
        <v>21</v>
      </c>
      <c r="O39" s="198">
        <f t="shared" si="18"/>
        <v>1.7751479289940829E-2</v>
      </c>
      <c r="P39" s="82">
        <v>1184</v>
      </c>
      <c r="Q39" s="44">
        <v>1165</v>
      </c>
      <c r="R39" s="82">
        <f t="shared" si="19"/>
        <v>19</v>
      </c>
      <c r="S39" s="166">
        <f t="shared" si="20"/>
        <v>1.6309012875536481E-2</v>
      </c>
      <c r="T39" s="86">
        <f t="shared" si="21"/>
        <v>6.5777777777777775</v>
      </c>
      <c r="U39" s="87">
        <v>1235</v>
      </c>
      <c r="V39" s="82">
        <v>1015</v>
      </c>
      <c r="W39" s="82">
        <v>70</v>
      </c>
      <c r="X39" s="82">
        <f t="shared" si="22"/>
        <v>1085</v>
      </c>
      <c r="Y39" s="166">
        <f t="shared" si="23"/>
        <v>0.87854251012145745</v>
      </c>
      <c r="Z39" s="88">
        <f t="shared" si="24"/>
        <v>1.0632503632200434</v>
      </c>
      <c r="AA39" s="85">
        <v>95</v>
      </c>
      <c r="AB39" s="166">
        <f t="shared" si="25"/>
        <v>7.6923076923076927E-2</v>
      </c>
      <c r="AC39" s="89">
        <f t="shared" si="26"/>
        <v>1.1323874123815239</v>
      </c>
      <c r="AD39" s="82">
        <v>35</v>
      </c>
      <c r="AE39" s="82">
        <v>15</v>
      </c>
      <c r="AF39" s="82">
        <f t="shared" si="27"/>
        <v>50</v>
      </c>
      <c r="AG39" s="166">
        <f t="shared" si="28"/>
        <v>4.048582995951417E-2</v>
      </c>
      <c r="AH39" s="88">
        <f t="shared" si="29"/>
        <v>0.42639104749356682</v>
      </c>
      <c r="AI39" s="90">
        <v>10</v>
      </c>
      <c r="AJ39" s="167" t="s">
        <v>2</v>
      </c>
      <c r="AK39" s="264" t="s">
        <v>2</v>
      </c>
    </row>
    <row r="40" spans="1:38" x14ac:dyDescent="0.2">
      <c r="A40" s="78" t="s">
        <v>31</v>
      </c>
      <c r="B40" s="190">
        <v>5210113.01</v>
      </c>
      <c r="C40" s="79">
        <v>113.01</v>
      </c>
      <c r="D40" s="80">
        <v>26.28</v>
      </c>
      <c r="E40" s="81">
        <f t="shared" si="0"/>
        <v>2628</v>
      </c>
      <c r="F40" s="82">
        <v>11706</v>
      </c>
      <c r="G40" s="82">
        <v>9122</v>
      </c>
      <c r="H40" s="82">
        <v>6323</v>
      </c>
      <c r="I40" s="82">
        <f t="shared" si="1"/>
        <v>5383</v>
      </c>
      <c r="J40" s="166">
        <f t="shared" si="16"/>
        <v>0.8513363909536612</v>
      </c>
      <c r="K40" s="83">
        <v>445.5</v>
      </c>
      <c r="L40" s="84">
        <v>4365</v>
      </c>
      <c r="M40" s="197">
        <v>2414</v>
      </c>
      <c r="N40" s="197">
        <f t="shared" si="17"/>
        <v>1951</v>
      </c>
      <c r="O40" s="198">
        <f t="shared" si="18"/>
        <v>0.8082021541010771</v>
      </c>
      <c r="P40" s="82">
        <v>4318</v>
      </c>
      <c r="Q40" s="44">
        <v>2328</v>
      </c>
      <c r="R40" s="82">
        <f t="shared" si="19"/>
        <v>1990</v>
      </c>
      <c r="S40" s="166">
        <f t="shared" si="20"/>
        <v>0.85481099656357384</v>
      </c>
      <c r="T40" s="86">
        <f t="shared" si="21"/>
        <v>1.6430745814307459</v>
      </c>
      <c r="U40" s="87">
        <v>5910</v>
      </c>
      <c r="V40" s="82">
        <v>4955</v>
      </c>
      <c r="W40" s="82">
        <v>435</v>
      </c>
      <c r="X40" s="82">
        <f t="shared" si="22"/>
        <v>5390</v>
      </c>
      <c r="Y40" s="166">
        <f t="shared" si="23"/>
        <v>0.91201353637901861</v>
      </c>
      <c r="Z40" s="88">
        <f t="shared" si="24"/>
        <v>1.1037584552198028</v>
      </c>
      <c r="AA40" s="85">
        <v>305</v>
      </c>
      <c r="AB40" s="166">
        <f t="shared" si="25"/>
        <v>5.1607445008460234E-2</v>
      </c>
      <c r="AC40" s="89">
        <f t="shared" si="26"/>
        <v>0.75971507446577702</v>
      </c>
      <c r="AD40" s="82">
        <v>150</v>
      </c>
      <c r="AE40" s="82">
        <v>15</v>
      </c>
      <c r="AF40" s="82">
        <f t="shared" si="27"/>
        <v>165</v>
      </c>
      <c r="AG40" s="166">
        <f t="shared" si="28"/>
        <v>2.7918781725888325E-2</v>
      </c>
      <c r="AH40" s="88">
        <f t="shared" si="29"/>
        <v>0.29403666904569059</v>
      </c>
      <c r="AI40" s="90">
        <v>55</v>
      </c>
      <c r="AJ40" s="167" t="s">
        <v>2</v>
      </c>
      <c r="AK40" s="264" t="s">
        <v>2</v>
      </c>
    </row>
    <row r="41" spans="1:38" x14ac:dyDescent="0.2">
      <c r="A41" s="103" t="s">
        <v>32</v>
      </c>
      <c r="B41" s="192">
        <v>5210113.0199999996</v>
      </c>
      <c r="C41" s="91">
        <v>113.02</v>
      </c>
      <c r="D41" s="92">
        <v>146.61000000000001</v>
      </c>
      <c r="E41" s="93">
        <f t="shared" si="0"/>
        <v>14661.000000000002</v>
      </c>
      <c r="F41" s="94">
        <v>5319</v>
      </c>
      <c r="G41" s="94">
        <v>5417</v>
      </c>
      <c r="H41" s="94">
        <v>5320</v>
      </c>
      <c r="I41" s="94">
        <f t="shared" si="1"/>
        <v>-1</v>
      </c>
      <c r="J41" s="168">
        <f t="shared" si="16"/>
        <v>-1.8796992481203009E-4</v>
      </c>
      <c r="K41" s="95">
        <v>36.299999999999997</v>
      </c>
      <c r="L41" s="96">
        <v>2028</v>
      </c>
      <c r="M41" s="111">
        <v>1948</v>
      </c>
      <c r="N41" s="111">
        <f t="shared" si="17"/>
        <v>80</v>
      </c>
      <c r="O41" s="200">
        <f t="shared" si="18"/>
        <v>4.1067761806981518E-2</v>
      </c>
      <c r="P41" s="94">
        <v>1989</v>
      </c>
      <c r="Q41" s="45">
        <v>1908</v>
      </c>
      <c r="R41" s="94">
        <f t="shared" si="19"/>
        <v>81</v>
      </c>
      <c r="S41" s="168">
        <f t="shared" si="20"/>
        <v>4.2452830188679243E-2</v>
      </c>
      <c r="T41" s="98">
        <f t="shared" si="21"/>
        <v>0.1356660527931246</v>
      </c>
      <c r="U41" s="99">
        <v>2465</v>
      </c>
      <c r="V41" s="94">
        <v>2195</v>
      </c>
      <c r="W41" s="94">
        <v>145</v>
      </c>
      <c r="X41" s="94">
        <f t="shared" si="22"/>
        <v>2340</v>
      </c>
      <c r="Y41" s="168">
        <f t="shared" si="23"/>
        <v>0.94929006085192702</v>
      </c>
      <c r="Z41" s="100">
        <f t="shared" si="24"/>
        <v>1.1488721267027242</v>
      </c>
      <c r="AA41" s="97">
        <v>25</v>
      </c>
      <c r="AB41" s="168">
        <f t="shared" si="25"/>
        <v>1.0141987829614604E-2</v>
      </c>
      <c r="AC41" s="101">
        <f t="shared" si="26"/>
        <v>0.14930057161216848</v>
      </c>
      <c r="AD41" s="94">
        <v>55</v>
      </c>
      <c r="AE41" s="94">
        <v>10</v>
      </c>
      <c r="AF41" s="94">
        <f t="shared" si="27"/>
        <v>65</v>
      </c>
      <c r="AG41" s="168">
        <f t="shared" si="28"/>
        <v>2.6369168356997971E-2</v>
      </c>
      <c r="AH41" s="100">
        <f t="shared" si="29"/>
        <v>0.27771635973668213</v>
      </c>
      <c r="AI41" s="102">
        <v>40</v>
      </c>
      <c r="AJ41" s="46" t="s">
        <v>3</v>
      </c>
      <c r="AK41" s="109" t="s">
        <v>3</v>
      </c>
    </row>
    <row r="42" spans="1:38" s="47" customFormat="1" x14ac:dyDescent="0.2">
      <c r="A42" s="103"/>
      <c r="B42" s="192">
        <v>5210200</v>
      </c>
      <c r="C42" s="91">
        <v>200</v>
      </c>
      <c r="D42" s="92">
        <v>297.27</v>
      </c>
      <c r="E42" s="93">
        <f t="shared" si="0"/>
        <v>29727</v>
      </c>
      <c r="F42" s="94">
        <v>1516</v>
      </c>
      <c r="G42" s="94">
        <v>1473</v>
      </c>
      <c r="H42" s="94">
        <v>1644</v>
      </c>
      <c r="I42" s="94">
        <f t="shared" si="1"/>
        <v>-128</v>
      </c>
      <c r="J42" s="168">
        <f t="shared" si="16"/>
        <v>-7.785888077858881E-2</v>
      </c>
      <c r="K42" s="95">
        <v>5.0999999999999996</v>
      </c>
      <c r="L42" s="96">
        <v>1996</v>
      </c>
      <c r="M42" s="111">
        <v>2130</v>
      </c>
      <c r="N42" s="111">
        <f t="shared" si="17"/>
        <v>-134</v>
      </c>
      <c r="O42" s="200">
        <f t="shared" si="18"/>
        <v>-6.2910798122065723E-2</v>
      </c>
      <c r="P42" s="94">
        <v>689</v>
      </c>
      <c r="Q42" s="45">
        <v>708</v>
      </c>
      <c r="R42" s="94">
        <f t="shared" si="19"/>
        <v>-19</v>
      </c>
      <c r="S42" s="168">
        <f t="shared" si="20"/>
        <v>-2.6836158192090395E-2</v>
      </c>
      <c r="T42" s="98">
        <f t="shared" si="21"/>
        <v>2.3177582668954151E-2</v>
      </c>
      <c r="U42" s="99">
        <v>435</v>
      </c>
      <c r="V42" s="94">
        <v>405</v>
      </c>
      <c r="W42" s="94">
        <v>15</v>
      </c>
      <c r="X42" s="94">
        <f t="shared" si="22"/>
        <v>420</v>
      </c>
      <c r="Y42" s="168">
        <f t="shared" si="23"/>
        <v>0.96551724137931039</v>
      </c>
      <c r="Z42" s="100">
        <f t="shared" si="24"/>
        <v>1.1685109664754203</v>
      </c>
      <c r="AA42" s="97">
        <v>10</v>
      </c>
      <c r="AB42" s="168">
        <f t="shared" si="25"/>
        <v>2.2988505747126436E-2</v>
      </c>
      <c r="AC42" s="101">
        <f t="shared" si="26"/>
        <v>0.33841462898758184</v>
      </c>
      <c r="AD42" s="94">
        <v>10</v>
      </c>
      <c r="AE42" s="94">
        <v>0</v>
      </c>
      <c r="AF42" s="94">
        <f t="shared" si="27"/>
        <v>10</v>
      </c>
      <c r="AG42" s="168">
        <f t="shared" si="28"/>
        <v>2.2988505747126436E-2</v>
      </c>
      <c r="AH42" s="100">
        <f t="shared" si="29"/>
        <v>0.24211169823197931</v>
      </c>
      <c r="AI42" s="102">
        <v>0</v>
      </c>
      <c r="AJ42" s="46" t="s">
        <v>3</v>
      </c>
      <c r="AK42" s="109" t="s">
        <v>3</v>
      </c>
      <c r="AL42" s="63"/>
    </row>
  </sheetData>
  <sortState ref="A2:AN42">
    <sortCondition ref="B2:B42"/>
  </sortState>
  <printOptions horizontalCentered="1" verticalCentered="1"/>
  <pageMargins left="0.19685039370078741" right="0.19685039370078741" top="0.19685039370078741" bottom="0.19685039370078741" header="0.31496062992125984" footer="0.31496062992125984"/>
  <pageSetup paperSize="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
  <sheetViews>
    <sheetView workbookViewId="0">
      <selection activeCell="A16" sqref="A16"/>
    </sheetView>
  </sheetViews>
  <sheetFormatPr defaultColWidth="8.85546875" defaultRowHeight="15" x14ac:dyDescent="0.25"/>
  <cols>
    <col min="1" max="1" width="37.42578125" customWidth="1"/>
    <col min="2" max="2" width="20.28515625" bestFit="1" customWidth="1"/>
    <col min="3" max="3" width="10.28515625" customWidth="1"/>
    <col min="4" max="4" width="12.85546875" bestFit="1" customWidth="1"/>
    <col min="5" max="5" width="11.5703125" customWidth="1"/>
    <col min="6" max="6" width="14" customWidth="1"/>
    <col min="7" max="7" width="16.42578125" bestFit="1" customWidth="1"/>
  </cols>
  <sheetData>
    <row r="1" spans="1:14" ht="21" customHeight="1" x14ac:dyDescent="0.25">
      <c r="A1" s="33"/>
      <c r="B1" s="40" t="s">
        <v>3</v>
      </c>
      <c r="C1" s="266" t="s">
        <v>4</v>
      </c>
      <c r="D1" s="267"/>
      <c r="E1" s="268" t="s">
        <v>45</v>
      </c>
      <c r="F1" s="269"/>
    </row>
    <row r="2" spans="1:14" ht="30.75" thickBot="1" x14ac:dyDescent="0.3">
      <c r="A2" s="34"/>
      <c r="B2" s="35" t="s">
        <v>5</v>
      </c>
      <c r="C2" s="36" t="s">
        <v>37</v>
      </c>
      <c r="D2" s="37" t="s">
        <v>36</v>
      </c>
      <c r="E2" s="38" t="s">
        <v>37</v>
      </c>
      <c r="F2" s="39" t="s">
        <v>36</v>
      </c>
      <c r="H2" s="4"/>
    </row>
    <row r="3" spans="1:14" x14ac:dyDescent="0.25">
      <c r="A3" s="11" t="s">
        <v>46</v>
      </c>
      <c r="B3" s="18"/>
      <c r="C3" s="12">
        <v>9.5000000000000001E-2</v>
      </c>
      <c r="D3" s="13">
        <v>6.8900000000000003E-2</v>
      </c>
      <c r="E3" s="14">
        <v>6.7900000000000002E-2</v>
      </c>
      <c r="F3" s="15">
        <v>0.16250000000000001</v>
      </c>
      <c r="H3" s="5"/>
    </row>
    <row r="4" spans="1:14" ht="17.25" x14ac:dyDescent="0.25">
      <c r="A4" s="16" t="s">
        <v>50</v>
      </c>
      <c r="B4" s="10" t="s">
        <v>49</v>
      </c>
      <c r="C4" s="21"/>
      <c r="D4" s="22"/>
      <c r="E4" s="23"/>
      <c r="F4" s="24"/>
      <c r="H4" s="5"/>
    </row>
    <row r="5" spans="1:14" ht="15.75" x14ac:dyDescent="0.25">
      <c r="A5" s="16" t="s">
        <v>47</v>
      </c>
      <c r="B5" s="19"/>
      <c r="C5" s="29">
        <f>C3*1.5</f>
        <v>0.14250000000000002</v>
      </c>
      <c r="D5" s="30">
        <f>D3*1.5</f>
        <v>0.10335</v>
      </c>
      <c r="E5" s="27"/>
      <c r="F5" s="28"/>
      <c r="H5" s="8"/>
    </row>
    <row r="6" spans="1:14" ht="16.5" thickBot="1" x14ac:dyDescent="0.3">
      <c r="A6" s="17" t="s">
        <v>48</v>
      </c>
      <c r="B6" s="20"/>
      <c r="C6" s="25"/>
      <c r="D6" s="26"/>
      <c r="E6" s="31">
        <f>E3*1.5</f>
        <v>0.10185</v>
      </c>
      <c r="F6" s="32">
        <f>F3*0.5</f>
        <v>8.1250000000000003E-2</v>
      </c>
      <c r="H6" s="2"/>
    </row>
    <row r="7" spans="1:14" x14ac:dyDescent="0.25">
      <c r="B7" s="6"/>
      <c r="C7" s="5"/>
      <c r="D7" s="5"/>
      <c r="E7" s="5"/>
      <c r="F7" s="5"/>
      <c r="H7" s="5"/>
    </row>
    <row r="8" spans="1:14" x14ac:dyDescent="0.25">
      <c r="A8" s="3" t="s">
        <v>38</v>
      </c>
    </row>
    <row r="9" spans="1:14" x14ac:dyDescent="0.25">
      <c r="A9" s="9"/>
      <c r="B9" s="9"/>
      <c r="C9" s="9"/>
      <c r="D9" s="9"/>
      <c r="E9" s="9"/>
      <c r="F9" s="9"/>
      <c r="G9" s="9"/>
      <c r="H9" s="9"/>
      <c r="I9" s="9"/>
      <c r="J9" s="9"/>
      <c r="K9" s="9"/>
      <c r="L9" s="9"/>
      <c r="M9" s="9"/>
      <c r="N9" s="9"/>
    </row>
    <row r="10" spans="1:14" x14ac:dyDescent="0.25">
      <c r="A10" s="283" t="s">
        <v>213</v>
      </c>
      <c r="B10" s="9"/>
      <c r="C10" s="9"/>
      <c r="D10" s="9"/>
      <c r="E10" s="9"/>
      <c r="F10" s="9"/>
      <c r="G10" s="9"/>
      <c r="H10" s="9"/>
      <c r="I10" s="9"/>
      <c r="J10" s="9"/>
      <c r="K10" s="9"/>
      <c r="L10" s="9"/>
      <c r="M10" s="9"/>
      <c r="N10" s="9"/>
    </row>
    <row r="11" spans="1:14" x14ac:dyDescent="0.25">
      <c r="A11" s="298" t="s">
        <v>214</v>
      </c>
      <c r="B11" s="9"/>
      <c r="C11" s="9"/>
      <c r="D11" s="9"/>
      <c r="E11" s="9"/>
      <c r="F11" s="9"/>
      <c r="G11" s="9"/>
      <c r="H11" s="9"/>
      <c r="I11" s="9"/>
      <c r="J11" s="9"/>
      <c r="K11" s="9"/>
      <c r="L11" s="9"/>
      <c r="M11" s="9"/>
      <c r="N11" s="9"/>
    </row>
    <row r="12" spans="1:14" x14ac:dyDescent="0.25">
      <c r="A12" s="298" t="s">
        <v>215</v>
      </c>
      <c r="B12" s="9"/>
      <c r="C12" s="9"/>
      <c r="D12" s="9"/>
      <c r="E12" s="9"/>
      <c r="F12" s="9"/>
      <c r="G12" s="9"/>
      <c r="H12" s="9"/>
      <c r="I12" s="9"/>
      <c r="J12" s="9"/>
      <c r="K12" s="9"/>
      <c r="L12" s="9"/>
      <c r="M12" s="9"/>
      <c r="N12" s="9"/>
    </row>
    <row r="13" spans="1:14" x14ac:dyDescent="0.25">
      <c r="A13" s="299" t="s">
        <v>216</v>
      </c>
      <c r="B13" s="9"/>
      <c r="C13" s="9"/>
      <c r="D13" s="9"/>
      <c r="E13" s="9"/>
      <c r="F13" s="9"/>
      <c r="G13" s="9"/>
      <c r="H13" s="9"/>
      <c r="I13" s="9"/>
      <c r="J13" s="9"/>
      <c r="K13" s="9"/>
      <c r="L13" s="9"/>
      <c r="M13" s="9"/>
      <c r="N13" s="9"/>
    </row>
    <row r="14" spans="1:14" x14ac:dyDescent="0.25">
      <c r="A14" s="298" t="s">
        <v>217</v>
      </c>
      <c r="B14" s="9"/>
      <c r="C14" s="9"/>
      <c r="D14" s="9"/>
      <c r="E14" s="9"/>
      <c r="F14" s="9"/>
      <c r="G14" s="9"/>
      <c r="H14" s="9"/>
      <c r="I14" s="9"/>
      <c r="J14" s="9"/>
      <c r="K14" s="9"/>
      <c r="L14" s="9"/>
      <c r="M14" s="9"/>
      <c r="N14" s="9"/>
    </row>
  </sheetData>
  <mergeCells count="2">
    <mergeCell ref="C1:D1"/>
    <mergeCell ref="E1:F1"/>
  </mergeCells>
  <hyperlinks>
    <hyperlink ref="A13" r:id="rId1" display="“T9” updates this method to calculate floors using total raw count sums to arrive at CMA thresholds. This method matches that used by Statistics Canada. " xr:uid="{6B1571AA-7D18-4E29-8189-73314BF5830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4"/>
  <sheetViews>
    <sheetView tabSelected="1" zoomScaleNormal="100" workbookViewId="0">
      <selection activeCell="J6" sqref="J6"/>
    </sheetView>
  </sheetViews>
  <sheetFormatPr defaultRowHeight="15" x14ac:dyDescent="0.25"/>
  <cols>
    <col min="1" max="1" width="10.7109375" style="1" customWidth="1"/>
    <col min="2" max="8" width="10.7109375" customWidth="1"/>
    <col min="10" max="17" width="9.140625" style="6"/>
  </cols>
  <sheetData>
    <row r="1" spans="1:19" ht="67.5" customHeight="1" thickBot="1" x14ac:dyDescent="0.3">
      <c r="A1"/>
      <c r="B1" s="279" t="s">
        <v>91</v>
      </c>
      <c r="C1" s="280"/>
      <c r="D1" s="281" t="s">
        <v>90</v>
      </c>
      <c r="E1" s="282"/>
      <c r="F1" s="109"/>
      <c r="G1" s="109"/>
      <c r="H1" s="109"/>
      <c r="J1" s="270" t="s">
        <v>218</v>
      </c>
      <c r="K1" s="271"/>
      <c r="L1" s="271"/>
      <c r="M1" s="271"/>
      <c r="N1" s="271"/>
      <c r="O1" s="271"/>
      <c r="P1" s="271"/>
      <c r="Q1" s="272"/>
    </row>
    <row r="2" spans="1:19" ht="51.75" thickBot="1" x14ac:dyDescent="0.3">
      <c r="A2" s="245" t="s">
        <v>70</v>
      </c>
      <c r="B2" s="113" t="s">
        <v>66</v>
      </c>
      <c r="C2" s="114" t="s">
        <v>67</v>
      </c>
      <c r="D2" s="113" t="s">
        <v>68</v>
      </c>
      <c r="E2" s="114" t="s">
        <v>69</v>
      </c>
      <c r="F2" s="113" t="s">
        <v>51</v>
      </c>
      <c r="G2" s="114" t="s">
        <v>72</v>
      </c>
      <c r="H2" s="115" t="s">
        <v>73</v>
      </c>
      <c r="J2" s="273"/>
      <c r="K2" s="274"/>
      <c r="L2" s="274"/>
      <c r="M2" s="274"/>
      <c r="N2" s="274"/>
      <c r="O2" s="274"/>
      <c r="P2" s="274"/>
      <c r="Q2" s="275"/>
    </row>
    <row r="3" spans="1:19" x14ac:dyDescent="0.25">
      <c r="A3" s="116" t="s">
        <v>0</v>
      </c>
      <c r="B3" s="117">
        <v>24110</v>
      </c>
      <c r="C3" s="118">
        <f>B3/$B$8</f>
        <v>0.15824571076018326</v>
      </c>
      <c r="D3" s="117">
        <v>22942</v>
      </c>
      <c r="E3" s="119">
        <f>D3/$D$8</f>
        <v>0.14234217465487825</v>
      </c>
      <c r="F3" s="120">
        <f>D3-B3</f>
        <v>-1168</v>
      </c>
      <c r="G3" s="119">
        <f>(D3-B3)/B3</f>
        <v>-4.8444628784736626E-2</v>
      </c>
      <c r="H3" s="121">
        <f>F3/F8</f>
        <v>-0.13247136214131791</v>
      </c>
      <c r="J3" s="276"/>
      <c r="K3" s="277"/>
      <c r="L3" s="277"/>
      <c r="M3" s="277"/>
      <c r="N3" s="277"/>
      <c r="O3" s="277"/>
      <c r="P3" s="277"/>
      <c r="Q3" s="278"/>
      <c r="R3" s="204"/>
      <c r="S3" s="204"/>
    </row>
    <row r="4" spans="1:19" x14ac:dyDescent="0.25">
      <c r="A4" s="122" t="s">
        <v>1</v>
      </c>
      <c r="B4" s="123">
        <v>24142</v>
      </c>
      <c r="C4" s="124">
        <f>B4/$B$8</f>
        <v>0.15845574239619842</v>
      </c>
      <c r="D4" s="123">
        <v>24153</v>
      </c>
      <c r="E4" s="125">
        <f>D4/$D$8</f>
        <v>0.14985574685900419</v>
      </c>
      <c r="F4" s="126">
        <f t="shared" ref="F4:F5" si="0">D4-B4</f>
        <v>11</v>
      </c>
      <c r="G4" s="125">
        <f t="shared" ref="G4:G8" si="1">(D4-B4)/B4</f>
        <v>4.5563747825366578E-4</v>
      </c>
      <c r="H4" s="127">
        <f>F4/F8</f>
        <v>1.24758988318022E-3</v>
      </c>
      <c r="J4" s="211"/>
      <c r="K4" s="212"/>
      <c r="L4" s="213"/>
      <c r="M4" s="212"/>
      <c r="N4" s="214"/>
      <c r="O4" s="215"/>
      <c r="P4" s="214"/>
      <c r="Q4" s="214"/>
      <c r="R4" s="204"/>
      <c r="S4" s="204"/>
    </row>
    <row r="5" spans="1:19" x14ac:dyDescent="0.25">
      <c r="A5" s="128" t="s">
        <v>2</v>
      </c>
      <c r="B5" s="129">
        <v>67178</v>
      </c>
      <c r="C5" s="130">
        <f>B5/$B$8</f>
        <v>0.44092203888210663</v>
      </c>
      <c r="D5" s="129">
        <v>77323</v>
      </c>
      <c r="E5" s="131">
        <f>D5/$D$8</f>
        <v>0.4797456181169536</v>
      </c>
      <c r="F5" s="132">
        <f t="shared" si="0"/>
        <v>10145</v>
      </c>
      <c r="G5" s="131">
        <f t="shared" si="1"/>
        <v>0.15101670189645419</v>
      </c>
      <c r="H5" s="133">
        <f>F5/F8</f>
        <v>1.1506181240784847</v>
      </c>
      <c r="J5" s="211"/>
      <c r="K5" s="212"/>
      <c r="L5" s="213"/>
      <c r="M5" s="212"/>
      <c r="N5" s="214"/>
      <c r="O5" s="215"/>
      <c r="P5" s="214"/>
      <c r="Q5" s="214"/>
      <c r="R5" s="204"/>
      <c r="S5" s="204"/>
    </row>
    <row r="6" spans="1:19" x14ac:dyDescent="0.25">
      <c r="A6" s="134" t="s">
        <v>3</v>
      </c>
      <c r="B6" s="135">
        <v>36461</v>
      </c>
      <c r="C6" s="136">
        <f>B6/$B$8</f>
        <v>0.23931135877341525</v>
      </c>
      <c r="D6" s="135">
        <v>36757</v>
      </c>
      <c r="E6" s="137">
        <f>D6/$D$8</f>
        <v>0.22805646036916397</v>
      </c>
      <c r="F6" s="138">
        <f>D6-B6</f>
        <v>296</v>
      </c>
      <c r="G6" s="137">
        <f t="shared" si="1"/>
        <v>8.1182633498806944E-3</v>
      </c>
      <c r="H6" s="139">
        <f>F6/F8</f>
        <v>3.3571509583758645E-2</v>
      </c>
      <c r="J6" s="211"/>
      <c r="K6" s="212"/>
      <c r="L6" s="213"/>
      <c r="M6" s="212"/>
      <c r="N6" s="214"/>
      <c r="O6" s="215"/>
      <c r="P6" s="214"/>
      <c r="Q6" s="214"/>
      <c r="R6" s="204"/>
      <c r="S6" s="204"/>
    </row>
    <row r="7" spans="1:19" ht="15.75" thickBot="1" x14ac:dyDescent="0.3">
      <c r="A7" s="156" t="s">
        <v>89</v>
      </c>
      <c r="B7" s="157">
        <v>467</v>
      </c>
      <c r="C7" s="158">
        <f>B7/B8</f>
        <v>3.0651491880964569E-3</v>
      </c>
      <c r="D7" s="157">
        <v>0</v>
      </c>
      <c r="E7" s="159">
        <f>D7/D8</f>
        <v>0</v>
      </c>
      <c r="F7" s="160">
        <f>D7-B7</f>
        <v>-467</v>
      </c>
      <c r="G7" s="159">
        <f>F7/B7</f>
        <v>-1</v>
      </c>
      <c r="H7" s="161">
        <f>F7/F8</f>
        <v>-5.2965861404105703E-2</v>
      </c>
      <c r="J7" s="211"/>
      <c r="K7" s="216"/>
      <c r="L7" s="213"/>
      <c r="M7" s="216"/>
      <c r="N7" s="214"/>
      <c r="O7" s="215"/>
      <c r="P7" s="214"/>
      <c r="Q7" s="214"/>
      <c r="R7" s="204"/>
    </row>
    <row r="8" spans="1:19" ht="15.75" thickBot="1" x14ac:dyDescent="0.3">
      <c r="A8" s="140" t="s">
        <v>33</v>
      </c>
      <c r="B8" s="141">
        <f>SUM(B3:B7)</f>
        <v>152358</v>
      </c>
      <c r="C8" s="142"/>
      <c r="D8" s="141">
        <f>SUM(D3:D7)</f>
        <v>161175</v>
      </c>
      <c r="E8" s="143"/>
      <c r="F8" s="144">
        <f>SUM(F3:F7)</f>
        <v>8817</v>
      </c>
      <c r="G8" s="145">
        <f t="shared" si="1"/>
        <v>5.7870279210806126E-2</v>
      </c>
      <c r="H8" s="146"/>
      <c r="J8" s="206"/>
      <c r="K8" s="217"/>
      <c r="L8" s="218"/>
      <c r="M8" s="217"/>
      <c r="N8" s="219"/>
      <c r="O8" s="207"/>
      <c r="P8" s="208"/>
      <c r="Q8" s="209"/>
    </row>
    <row r="9" spans="1:19" ht="15.75" thickBot="1" x14ac:dyDescent="0.3">
      <c r="A9" s="238"/>
      <c r="B9" s="239"/>
      <c r="C9" s="240"/>
      <c r="D9" s="239"/>
      <c r="E9" s="241"/>
      <c r="F9" s="242"/>
      <c r="G9" s="243"/>
      <c r="H9" s="244"/>
      <c r="J9"/>
      <c r="K9"/>
      <c r="L9"/>
      <c r="M9"/>
      <c r="N9"/>
      <c r="O9"/>
      <c r="P9"/>
      <c r="Q9"/>
    </row>
    <row r="10" spans="1:19" ht="51.75" thickBot="1" x14ac:dyDescent="0.3">
      <c r="A10" s="245" t="s">
        <v>70</v>
      </c>
      <c r="B10" s="113" t="s">
        <v>74</v>
      </c>
      <c r="C10" s="114" t="s">
        <v>75</v>
      </c>
      <c r="D10" s="113" t="s">
        <v>76</v>
      </c>
      <c r="E10" s="114" t="s">
        <v>77</v>
      </c>
      <c r="F10" s="113" t="s">
        <v>78</v>
      </c>
      <c r="G10" s="114" t="s">
        <v>79</v>
      </c>
      <c r="H10" s="115" t="s">
        <v>80</v>
      </c>
      <c r="J10" s="210"/>
      <c r="K10" s="205"/>
      <c r="L10" s="205"/>
      <c r="M10" s="205"/>
      <c r="N10" s="205"/>
      <c r="O10" s="205"/>
      <c r="P10" s="205"/>
      <c r="Q10" s="205"/>
    </row>
    <row r="11" spans="1:19" x14ac:dyDescent="0.25">
      <c r="A11" s="116" t="s">
        <v>0</v>
      </c>
      <c r="B11" s="117">
        <v>15621</v>
      </c>
      <c r="C11" s="118">
        <f>B11/$B$16</f>
        <v>0.22314757938945473</v>
      </c>
      <c r="D11" s="117">
        <v>16849</v>
      </c>
      <c r="E11" s="119">
        <f>D11/$D$16</f>
        <v>0.21832765345392818</v>
      </c>
      <c r="F11" s="120">
        <f>D11-B11</f>
        <v>1228</v>
      </c>
      <c r="G11" s="119">
        <f>(D11-B11)/B11</f>
        <v>7.8612124703924202E-2</v>
      </c>
      <c r="H11" s="121">
        <f>F11/F16</f>
        <v>0.17126917712691772</v>
      </c>
      <c r="I11" s="7"/>
      <c r="J11" s="211"/>
      <c r="K11" s="212"/>
      <c r="L11" s="213"/>
      <c r="M11" s="212"/>
      <c r="N11" s="214"/>
      <c r="O11" s="215"/>
      <c r="P11" s="214"/>
      <c r="Q11" s="214"/>
      <c r="R11" s="204"/>
      <c r="S11" s="204"/>
    </row>
    <row r="12" spans="1:19" x14ac:dyDescent="0.25">
      <c r="A12" s="122" t="s">
        <v>1</v>
      </c>
      <c r="B12" s="123">
        <v>11988</v>
      </c>
      <c r="C12" s="124">
        <f>B12/$B$16</f>
        <v>0.17124980357984657</v>
      </c>
      <c r="D12" s="123">
        <v>12458</v>
      </c>
      <c r="E12" s="125">
        <f>D12/$D$16</f>
        <v>0.1614295155041271</v>
      </c>
      <c r="F12" s="126">
        <f t="shared" ref="F12:F13" si="2">D12-B12</f>
        <v>470</v>
      </c>
      <c r="G12" s="125">
        <f t="shared" ref="G12:G14" si="3">(D12-B12)/B12</f>
        <v>3.920587253920587E-2</v>
      </c>
      <c r="H12" s="127">
        <f>F12/F16</f>
        <v>6.555090655509066E-2</v>
      </c>
      <c r="I12" s="7"/>
      <c r="J12" s="211"/>
      <c r="K12" s="212"/>
      <c r="L12" s="213"/>
      <c r="M12" s="212"/>
      <c r="N12" s="214"/>
      <c r="O12" s="215"/>
      <c r="P12" s="214"/>
      <c r="Q12" s="214"/>
      <c r="R12" s="204"/>
      <c r="S12" s="204"/>
    </row>
    <row r="13" spans="1:19" x14ac:dyDescent="0.25">
      <c r="A13" s="128" t="s">
        <v>2</v>
      </c>
      <c r="B13" s="129">
        <v>26093</v>
      </c>
      <c r="C13" s="130">
        <f>B13/$B$16</f>
        <v>0.37274116823564707</v>
      </c>
      <c r="D13" s="129">
        <v>31134</v>
      </c>
      <c r="E13" s="131">
        <f>D13/$D$16</f>
        <v>0.40343125186269807</v>
      </c>
      <c r="F13" s="132">
        <f t="shared" si="2"/>
        <v>5041</v>
      </c>
      <c r="G13" s="131">
        <f t="shared" si="3"/>
        <v>0.19319357682136973</v>
      </c>
      <c r="H13" s="133">
        <f>F13/F16</f>
        <v>0.70306834030683407</v>
      </c>
      <c r="I13" s="7"/>
      <c r="J13" s="211"/>
      <c r="K13" s="212"/>
      <c r="L13" s="213"/>
      <c r="M13" s="212"/>
      <c r="N13" s="214"/>
      <c r="O13" s="215"/>
      <c r="P13" s="214"/>
      <c r="Q13" s="214"/>
      <c r="R13" s="204"/>
      <c r="S13" s="204"/>
    </row>
    <row r="14" spans="1:19" x14ac:dyDescent="0.25">
      <c r="A14" s="134" t="s">
        <v>3</v>
      </c>
      <c r="B14" s="135">
        <v>16301</v>
      </c>
      <c r="C14" s="136">
        <f>B14/$B$16</f>
        <v>0.23286144879505163</v>
      </c>
      <c r="D14" s="135">
        <v>16732</v>
      </c>
      <c r="E14" s="137">
        <f>D14/$D$16</f>
        <v>0.21681157917924662</v>
      </c>
      <c r="F14" s="138">
        <f>D14-B14</f>
        <v>431</v>
      </c>
      <c r="G14" s="137">
        <f t="shared" si="3"/>
        <v>2.6440095699650328E-2</v>
      </c>
      <c r="H14" s="139">
        <f>F14/F16</f>
        <v>6.0111576011157603E-2</v>
      </c>
      <c r="I14" s="7"/>
      <c r="J14" s="211"/>
      <c r="K14" s="212"/>
      <c r="L14" s="213"/>
      <c r="M14" s="212"/>
      <c r="N14" s="214"/>
      <c r="O14" s="215"/>
      <c r="P14" s="214"/>
      <c r="Q14" s="214"/>
      <c r="S14" s="204"/>
    </row>
    <row r="15" spans="1:19" ht="15.75" thickBot="1" x14ac:dyDescent="0.3">
      <c r="A15" s="156" t="s">
        <v>89</v>
      </c>
      <c r="B15" s="157">
        <v>0</v>
      </c>
      <c r="C15" s="158"/>
      <c r="D15" s="157">
        <v>0</v>
      </c>
      <c r="E15" s="159"/>
      <c r="F15" s="160"/>
      <c r="G15" s="159"/>
      <c r="H15" s="161"/>
      <c r="I15" s="7"/>
      <c r="J15" s="211"/>
      <c r="K15" s="216"/>
      <c r="L15" s="213"/>
      <c r="M15" s="216"/>
      <c r="N15" s="214"/>
      <c r="O15" s="215"/>
      <c r="P15" s="214"/>
      <c r="Q15" s="214"/>
    </row>
    <row r="16" spans="1:19" ht="15" customHeight="1" thickBot="1" x14ac:dyDescent="0.3">
      <c r="A16" s="140" t="s">
        <v>33</v>
      </c>
      <c r="B16" s="141">
        <f>SUM(B11:B15)</f>
        <v>70003</v>
      </c>
      <c r="C16" s="142"/>
      <c r="D16" s="141">
        <f>SUM(D11:D15)</f>
        <v>77173</v>
      </c>
      <c r="E16" s="143"/>
      <c r="F16" s="144">
        <f>SUM(F11:F15)</f>
        <v>7170</v>
      </c>
      <c r="G16" s="145">
        <f t="shared" ref="G16" si="4">(D16-B16)/B16</f>
        <v>0.10242418182077911</v>
      </c>
      <c r="H16" s="146"/>
      <c r="I16" s="1"/>
      <c r="J16" s="206"/>
      <c r="K16" s="217"/>
      <c r="L16" s="218"/>
      <c r="M16" s="217"/>
      <c r="N16" s="219"/>
      <c r="O16" s="207"/>
      <c r="P16" s="208"/>
      <c r="Q16" s="209"/>
    </row>
    <row r="17" spans="1:19" ht="15.75" thickBot="1" x14ac:dyDescent="0.3">
      <c r="A17" s="238"/>
      <c r="B17" s="239"/>
      <c r="C17" s="240"/>
      <c r="D17" s="239"/>
      <c r="E17" s="241"/>
      <c r="F17" s="242"/>
      <c r="G17" s="243"/>
      <c r="H17" s="244"/>
      <c r="J17"/>
      <c r="K17"/>
      <c r="L17"/>
      <c r="M17"/>
      <c r="N17"/>
      <c r="O17"/>
      <c r="P17"/>
      <c r="Q17"/>
    </row>
    <row r="18" spans="1:19" ht="64.5" thickBot="1" x14ac:dyDescent="0.3">
      <c r="A18" s="245" t="s">
        <v>70</v>
      </c>
      <c r="B18" s="113" t="s">
        <v>81</v>
      </c>
      <c r="C18" s="114" t="s">
        <v>82</v>
      </c>
      <c r="D18" s="113" t="s">
        <v>83</v>
      </c>
      <c r="E18" s="114" t="s">
        <v>84</v>
      </c>
      <c r="F18" s="113" t="s">
        <v>85</v>
      </c>
      <c r="G18" s="114" t="s">
        <v>86</v>
      </c>
      <c r="H18" s="115" t="s">
        <v>87</v>
      </c>
      <c r="I18" s="1"/>
      <c r="J18" s="210"/>
      <c r="K18" s="205"/>
      <c r="L18" s="205"/>
      <c r="M18" s="205"/>
      <c r="N18" s="205"/>
      <c r="O18" s="205"/>
      <c r="P18" s="205"/>
      <c r="Q18" s="205"/>
    </row>
    <row r="19" spans="1:19" x14ac:dyDescent="0.25">
      <c r="A19" s="116" t="s">
        <v>0</v>
      </c>
      <c r="B19" s="117">
        <v>12333</v>
      </c>
      <c r="C19" s="118">
        <f>B19/$B$24</f>
        <v>0.19886482738603931</v>
      </c>
      <c r="D19" s="117">
        <v>11941</v>
      </c>
      <c r="E19" s="119">
        <f>D19/$D$24</f>
        <v>0.17582271957594051</v>
      </c>
      <c r="F19" s="120">
        <f>D19-B19</f>
        <v>-392</v>
      </c>
      <c r="G19" s="119">
        <f>(D19-B19)/B19</f>
        <v>-3.1784642828184544E-2</v>
      </c>
      <c r="H19" s="121">
        <f>F19/F24</f>
        <v>-6.646320786707359E-2</v>
      </c>
      <c r="I19" s="1"/>
      <c r="J19" s="211"/>
      <c r="K19" s="212"/>
      <c r="L19" s="213"/>
      <c r="M19" s="212"/>
      <c r="N19" s="214"/>
      <c r="O19" s="215"/>
      <c r="P19" s="214"/>
      <c r="Q19" s="214"/>
      <c r="R19" s="204"/>
      <c r="S19" s="204"/>
    </row>
    <row r="20" spans="1:19" x14ac:dyDescent="0.25">
      <c r="A20" s="122" t="s">
        <v>1</v>
      </c>
      <c r="B20" s="123">
        <v>11374</v>
      </c>
      <c r="C20" s="124">
        <f>B20/$B$24</f>
        <v>0.18340132544302368</v>
      </c>
      <c r="D20" s="123">
        <v>11770</v>
      </c>
      <c r="E20" s="125">
        <f>D20/$D$24</f>
        <v>0.173304866377089</v>
      </c>
      <c r="F20" s="126">
        <f t="shared" ref="F20:F21" si="5">D20-B20</f>
        <v>396</v>
      </c>
      <c r="G20" s="125">
        <f t="shared" ref="G20:G22" si="6">(D20-B20)/B20</f>
        <v>3.4816247582205029E-2</v>
      </c>
      <c r="H20" s="127">
        <f>F20/F24</f>
        <v>6.7141403865717195E-2</v>
      </c>
      <c r="I20" s="1"/>
      <c r="J20" s="211"/>
      <c r="K20" s="212"/>
      <c r="L20" s="213"/>
      <c r="M20" s="212"/>
      <c r="N20" s="214"/>
      <c r="O20" s="215"/>
      <c r="P20" s="214"/>
      <c r="Q20" s="214"/>
      <c r="R20" s="204"/>
      <c r="S20" s="204"/>
    </row>
    <row r="21" spans="1:19" x14ac:dyDescent="0.25">
      <c r="A21" s="128" t="s">
        <v>2</v>
      </c>
      <c r="B21" s="129">
        <v>25123</v>
      </c>
      <c r="C21" s="130">
        <f>B21/$B$24</f>
        <v>0.40509860199622683</v>
      </c>
      <c r="D21" s="129">
        <v>30334</v>
      </c>
      <c r="E21" s="131">
        <f>D21/$D$24</f>
        <v>0.44664654347345945</v>
      </c>
      <c r="F21" s="132">
        <f t="shared" si="5"/>
        <v>5211</v>
      </c>
      <c r="G21" s="131">
        <f t="shared" si="6"/>
        <v>0.20741949607928989</v>
      </c>
      <c r="H21" s="133">
        <f>F21/F24</f>
        <v>0.88351983723296035</v>
      </c>
      <c r="I21" s="1"/>
      <c r="J21" s="211"/>
      <c r="K21" s="212"/>
      <c r="L21" s="213"/>
      <c r="M21" s="212"/>
      <c r="N21" s="214"/>
      <c r="O21" s="215"/>
      <c r="P21" s="214"/>
      <c r="Q21" s="214"/>
      <c r="R21" s="204"/>
      <c r="S21" s="204"/>
    </row>
    <row r="22" spans="1:19" x14ac:dyDescent="0.25">
      <c r="A22" s="134" t="s">
        <v>3</v>
      </c>
      <c r="B22" s="135">
        <v>13187</v>
      </c>
      <c r="C22" s="136">
        <f>B22/$B$24</f>
        <v>0.21263524517471016</v>
      </c>
      <c r="D22" s="135">
        <v>13870</v>
      </c>
      <c r="E22" s="137">
        <f>D22/$D$24</f>
        <v>0.20422587057351102</v>
      </c>
      <c r="F22" s="138">
        <f>D22-B22</f>
        <v>683</v>
      </c>
      <c r="G22" s="137">
        <f t="shared" si="6"/>
        <v>5.1793432926366879E-2</v>
      </c>
      <c r="H22" s="139">
        <f>F22/F24</f>
        <v>0.11580196676839606</v>
      </c>
      <c r="I22" s="1"/>
      <c r="J22" s="211"/>
      <c r="K22" s="212"/>
      <c r="L22" s="213"/>
      <c r="M22" s="212"/>
      <c r="N22" s="214"/>
      <c r="O22" s="215"/>
      <c r="P22" s="214"/>
      <c r="Q22" s="214"/>
      <c r="R22" s="204"/>
      <c r="S22" s="204"/>
    </row>
    <row r="23" spans="1:19" ht="15.75" thickBot="1" x14ac:dyDescent="0.3">
      <c r="A23" s="156" t="s">
        <v>89</v>
      </c>
      <c r="B23" s="157">
        <v>0</v>
      </c>
      <c r="C23" s="158"/>
      <c r="D23" s="157">
        <v>0</v>
      </c>
      <c r="E23" s="159"/>
      <c r="F23" s="160"/>
      <c r="G23" s="159"/>
      <c r="H23" s="161"/>
      <c r="I23" s="1"/>
      <c r="J23" s="211"/>
      <c r="K23" s="216"/>
      <c r="L23" s="213"/>
      <c r="M23" s="216"/>
      <c r="N23" s="214"/>
      <c r="O23" s="215"/>
      <c r="P23" s="214"/>
      <c r="Q23" s="214"/>
    </row>
    <row r="24" spans="1:19" ht="15.75" thickBot="1" x14ac:dyDescent="0.3">
      <c r="A24" s="140" t="s">
        <v>33</v>
      </c>
      <c r="B24" s="141">
        <f>SUM(B19:B23)</f>
        <v>62017</v>
      </c>
      <c r="C24" s="142"/>
      <c r="D24" s="141">
        <f>SUM(D19:D23)</f>
        <v>67915</v>
      </c>
      <c r="E24" s="143"/>
      <c r="F24" s="144">
        <f>SUM(F19:F23)</f>
        <v>5898</v>
      </c>
      <c r="G24" s="145">
        <f t="shared" ref="G24" si="7">(D24-B24)/B24</f>
        <v>9.5102955641195155E-2</v>
      </c>
      <c r="H24" s="146"/>
      <c r="I24" s="1"/>
      <c r="J24" s="206"/>
      <c r="K24" s="217"/>
      <c r="L24" s="218"/>
      <c r="M24" s="217"/>
      <c r="N24" s="219"/>
      <c r="O24" s="207"/>
      <c r="P24" s="208"/>
      <c r="Q24" s="209"/>
    </row>
  </sheetData>
  <mergeCells count="3">
    <mergeCell ref="J1:Q3"/>
    <mergeCell ref="B1:C1"/>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INFO</vt:lpstr>
      <vt:lpstr>2006 Original</vt:lpstr>
      <vt:lpstr>2016 Original</vt:lpstr>
      <vt:lpstr>2016 CTDataMaker</vt:lpstr>
      <vt:lpstr>Thresholds</vt:lpstr>
      <vt:lpstr>Summary</vt:lpstr>
      <vt:lpstr>Database</vt:lpstr>
      <vt:lpstr>'2016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Willms;Ben McCauley and Shuhong Lin;Edited by Chris Willms</dc:creator>
  <cp:lastModifiedBy>User</cp:lastModifiedBy>
  <cp:lastPrinted>2018-05-15T16:01:13Z</cp:lastPrinted>
  <dcterms:created xsi:type="dcterms:W3CDTF">2018-02-09T18:13:48Z</dcterms:created>
  <dcterms:modified xsi:type="dcterms:W3CDTF">2018-08-03T01:44:27Z</dcterms:modified>
</cp:coreProperties>
</file>