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ropbox\Suburbs\2006-2016 Data (Ben &amp; Shuhong, Chris &amp; Lyra)\Lethbridge 2016\"/>
    </mc:Choice>
  </mc:AlternateContent>
  <xr:revisionPtr revIDLastSave="0" documentId="13_ncr:1_{75A34A38-0903-4B56-A4D2-14B8FBCA02D6}" xr6:coauthVersionLast="34" xr6:coauthVersionMax="34" xr10:uidLastSave="{00000000-0000-0000-0000-000000000000}"/>
  <bookViews>
    <workbookView xWindow="0" yWindow="0" windowWidth="28800" windowHeight="12345" activeTab="3"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definedNames>
    <definedName name="_xlnm.Print_Area" localSheetId="5">Summary!#REF!</definedName>
  </definedNames>
  <calcPr calcId="179021"/>
</workbook>
</file>

<file path=xl/calcChain.xml><?xml version="1.0" encoding="utf-8"?>
<calcChain xmlns="http://schemas.openxmlformats.org/spreadsheetml/2006/main">
  <c r="Q3" i="5" l="1"/>
  <c r="R3" i="5" s="1"/>
  <c r="Q4" i="5"/>
  <c r="R4" i="5" s="1"/>
  <c r="Q5" i="5"/>
  <c r="R5" i="5" s="1"/>
  <c r="Q6" i="5"/>
  <c r="R6" i="5" s="1"/>
  <c r="Q7" i="5"/>
  <c r="R7" i="5" s="1"/>
  <c r="Q8" i="5"/>
  <c r="R8" i="5" s="1"/>
  <c r="Q9" i="5"/>
  <c r="R9" i="5" s="1"/>
  <c r="Q10" i="5"/>
  <c r="R10" i="5" s="1"/>
  <c r="Q11" i="5"/>
  <c r="R11" i="5" s="1"/>
  <c r="Q13" i="5"/>
  <c r="R13" i="5" s="1"/>
  <c r="Q14" i="5"/>
  <c r="R14" i="5" s="1"/>
  <c r="Q15" i="5"/>
  <c r="R15" i="5" s="1"/>
  <c r="Q16" i="5"/>
  <c r="R16" i="5" s="1"/>
  <c r="Q17" i="5"/>
  <c r="R17" i="5" s="1"/>
  <c r="Q18" i="5"/>
  <c r="R18" i="5" s="1"/>
  <c r="Q19" i="5"/>
  <c r="R19" i="5" s="1"/>
  <c r="Q20" i="5"/>
  <c r="R20" i="5" s="1"/>
  <c r="Q21" i="5"/>
  <c r="R21" i="5" s="1"/>
  <c r="Q22" i="5"/>
  <c r="R22" i="5" s="1"/>
  <c r="Q24" i="5"/>
  <c r="R24" i="5" s="1"/>
  <c r="Q25" i="5"/>
  <c r="R25" i="5" s="1"/>
  <c r="Q26" i="5"/>
  <c r="R26" i="5" s="1"/>
  <c r="Q27" i="5"/>
  <c r="R27" i="5" s="1"/>
  <c r="Q28" i="5"/>
  <c r="R28" i="5" s="1"/>
  <c r="Q29" i="5"/>
  <c r="R29" i="5" s="1"/>
  <c r="Q2" i="5"/>
  <c r="R2" i="5" s="1"/>
  <c r="W2" i="5" s="1"/>
  <c r="N3" i="5"/>
  <c r="N4" i="5"/>
  <c r="N5" i="5"/>
  <c r="N6" i="5"/>
  <c r="N7" i="5"/>
  <c r="N8" i="5"/>
  <c r="N9" i="5"/>
  <c r="N10" i="5"/>
  <c r="N11" i="5"/>
  <c r="N13" i="5"/>
  <c r="N14" i="5"/>
  <c r="N15" i="5"/>
  <c r="N16" i="5"/>
  <c r="N17" i="5"/>
  <c r="N18" i="5"/>
  <c r="N19" i="5"/>
  <c r="N20" i="5"/>
  <c r="N21" i="5"/>
  <c r="N22" i="5"/>
  <c r="N24" i="5"/>
  <c r="N25" i="5"/>
  <c r="N26" i="5"/>
  <c r="N27" i="5"/>
  <c r="N28" i="5"/>
  <c r="N29" i="5"/>
  <c r="N2" i="5"/>
  <c r="Y2" i="5" s="1"/>
  <c r="K3" i="5"/>
  <c r="L3" i="5" s="1"/>
  <c r="K4" i="5"/>
  <c r="L4" i="5" s="1"/>
  <c r="K5" i="5"/>
  <c r="L5" i="5" s="1"/>
  <c r="K6" i="5"/>
  <c r="L6" i="5" s="1"/>
  <c r="K7" i="5"/>
  <c r="L7" i="5" s="1"/>
  <c r="K8" i="5"/>
  <c r="L8" i="5" s="1"/>
  <c r="K9" i="5"/>
  <c r="L9" i="5" s="1"/>
  <c r="K10" i="5"/>
  <c r="L10" i="5" s="1"/>
  <c r="K11" i="5"/>
  <c r="L11" i="5" s="1"/>
  <c r="K13" i="5"/>
  <c r="L13" i="5" s="1"/>
  <c r="K14" i="5"/>
  <c r="L14" i="5" s="1"/>
  <c r="K15" i="5"/>
  <c r="L15" i="5" s="1"/>
  <c r="K16" i="5"/>
  <c r="L16" i="5" s="1"/>
  <c r="K17" i="5"/>
  <c r="L17" i="5" s="1"/>
  <c r="K18" i="5"/>
  <c r="L18" i="5" s="1"/>
  <c r="K19" i="5"/>
  <c r="L19" i="5" s="1"/>
  <c r="K20" i="5"/>
  <c r="L20" i="5" s="1"/>
  <c r="K21" i="5"/>
  <c r="L21" i="5" s="1"/>
  <c r="K22" i="5"/>
  <c r="L22" i="5" s="1"/>
  <c r="K24" i="5"/>
  <c r="L24" i="5" s="1"/>
  <c r="K25" i="5"/>
  <c r="L25" i="5" s="1"/>
  <c r="K26" i="5"/>
  <c r="L26" i="5" s="1"/>
  <c r="K27" i="5"/>
  <c r="L27" i="5" s="1"/>
  <c r="K28" i="5"/>
  <c r="L28" i="5" s="1"/>
  <c r="K29" i="5"/>
  <c r="L29" i="5" s="1"/>
  <c r="K2" i="5"/>
  <c r="L2" i="5" s="1"/>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G3" i="1"/>
  <c r="AH3" i="1" s="1"/>
  <c r="AG4" i="1"/>
  <c r="AH4" i="1" s="1"/>
  <c r="AG5" i="1"/>
  <c r="AH5" i="1" s="1"/>
  <c r="AG6" i="1"/>
  <c r="AH6" i="1" s="1"/>
  <c r="AG7" i="1"/>
  <c r="AH7" i="1" s="1"/>
  <c r="AG8" i="1"/>
  <c r="AH8" i="1" s="1"/>
  <c r="AG9" i="1"/>
  <c r="AH9" i="1" s="1"/>
  <c r="AG10" i="1"/>
  <c r="AH10" i="1" s="1"/>
  <c r="AG11" i="1"/>
  <c r="AH11"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7" i="1"/>
  <c r="AH27" i="1" s="1"/>
  <c r="AG28" i="1"/>
  <c r="AH28" i="1" s="1"/>
  <c r="AG29" i="1"/>
  <c r="AH29" i="1" s="1"/>
  <c r="AG30" i="1"/>
  <c r="AH30" i="1" s="1"/>
  <c r="AG31" i="1"/>
  <c r="AH31" i="1" s="1"/>
  <c r="AG32" i="1"/>
  <c r="AH32" i="1" s="1"/>
  <c r="AG33" i="1"/>
  <c r="AH33"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X3" i="1"/>
  <c r="X4" i="1"/>
  <c r="X5" i="1"/>
  <c r="X6" i="1"/>
  <c r="X7" i="1"/>
  <c r="X8" i="1"/>
  <c r="X9" i="1"/>
  <c r="X10" i="1"/>
  <c r="X11" i="1"/>
  <c r="X12" i="1"/>
  <c r="X13" i="1"/>
  <c r="X14" i="1"/>
  <c r="X15" i="1"/>
  <c r="X16" i="1"/>
  <c r="X17" i="1"/>
  <c r="X18" i="1"/>
  <c r="X22" i="1"/>
  <c r="X23" i="1"/>
  <c r="X26" i="1"/>
  <c r="X29" i="1"/>
  <c r="X30" i="1"/>
  <c r="X31" i="1"/>
  <c r="X32" i="1"/>
  <c r="X33" i="1"/>
  <c r="W3" i="1"/>
  <c r="W4" i="1"/>
  <c r="W5" i="1"/>
  <c r="W6" i="1"/>
  <c r="W7" i="1"/>
  <c r="W8" i="1"/>
  <c r="W9" i="1"/>
  <c r="W10" i="1"/>
  <c r="W11" i="1"/>
  <c r="W12" i="1"/>
  <c r="W13" i="1"/>
  <c r="W14" i="1"/>
  <c r="W15" i="1"/>
  <c r="W16" i="1"/>
  <c r="W17" i="1"/>
  <c r="W18" i="1"/>
  <c r="W22" i="1"/>
  <c r="W23" i="1"/>
  <c r="W26" i="1"/>
  <c r="W29" i="1"/>
  <c r="W30" i="1"/>
  <c r="W31" i="1"/>
  <c r="W32" i="1"/>
  <c r="W33"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22" i="1"/>
  <c r="T22" i="1" s="1"/>
  <c r="S23" i="1"/>
  <c r="T23" i="1" s="1"/>
  <c r="S26" i="1"/>
  <c r="T26" i="1" s="1"/>
  <c r="S29" i="1"/>
  <c r="T29" i="1" s="1"/>
  <c r="S30" i="1"/>
  <c r="T30" i="1" s="1"/>
  <c r="S31" i="1"/>
  <c r="T31" i="1" s="1"/>
  <c r="S32" i="1"/>
  <c r="T32" i="1" s="1"/>
  <c r="S33" i="1"/>
  <c r="T33" i="1" s="1"/>
  <c r="O3" i="1"/>
  <c r="O4" i="1"/>
  <c r="O5" i="1"/>
  <c r="O6" i="1"/>
  <c r="O7" i="1"/>
  <c r="O8" i="1"/>
  <c r="O9" i="1"/>
  <c r="O10" i="1"/>
  <c r="O11" i="1"/>
  <c r="O12" i="1"/>
  <c r="O13" i="1"/>
  <c r="O14" i="1"/>
  <c r="O15" i="1"/>
  <c r="O16" i="1"/>
  <c r="O17" i="1"/>
  <c r="O18" i="1"/>
  <c r="O22" i="1"/>
  <c r="O23" i="1"/>
  <c r="O26" i="1"/>
  <c r="O29" i="1"/>
  <c r="O30" i="1"/>
  <c r="O31" i="1"/>
  <c r="O32" i="1"/>
  <c r="O33" i="1"/>
  <c r="N3" i="1"/>
  <c r="N4" i="1"/>
  <c r="N5" i="1"/>
  <c r="N6" i="1"/>
  <c r="N7" i="1"/>
  <c r="N8" i="1"/>
  <c r="N9" i="1"/>
  <c r="N10" i="1"/>
  <c r="N11" i="1"/>
  <c r="N12" i="1"/>
  <c r="N13" i="1"/>
  <c r="N14" i="1"/>
  <c r="N15" i="1"/>
  <c r="N16" i="1"/>
  <c r="N17" i="1"/>
  <c r="N18" i="1"/>
  <c r="N22" i="1"/>
  <c r="N23" i="1"/>
  <c r="N26" i="1"/>
  <c r="N29" i="1"/>
  <c r="N30" i="1"/>
  <c r="N31" i="1"/>
  <c r="N32" i="1"/>
  <c r="N33" i="1"/>
  <c r="V28" i="1"/>
  <c r="W28" i="1" s="1"/>
  <c r="V27" i="1"/>
  <c r="W27" i="1" s="1"/>
  <c r="V25" i="1"/>
  <c r="X25" i="1" s="1"/>
  <c r="V24" i="1"/>
  <c r="W24" i="1" s="1"/>
  <c r="R28" i="1"/>
  <c r="S28" i="1" s="1"/>
  <c r="T28" i="1" s="1"/>
  <c r="R27" i="1"/>
  <c r="S27" i="1" s="1"/>
  <c r="T27" i="1" s="1"/>
  <c r="R25" i="1"/>
  <c r="S25" i="1" s="1"/>
  <c r="T25" i="1" s="1"/>
  <c r="R24" i="1"/>
  <c r="S24" i="1" s="1"/>
  <c r="T24" i="1" s="1"/>
  <c r="M28" i="1"/>
  <c r="N28" i="1" s="1"/>
  <c r="M27" i="1"/>
  <c r="N27" i="1" s="1"/>
  <c r="M25" i="1"/>
  <c r="O25" i="1" s="1"/>
  <c r="M24" i="1"/>
  <c r="N24" i="1" s="1"/>
  <c r="V20" i="1"/>
  <c r="W20" i="1" s="1"/>
  <c r="V21" i="1"/>
  <c r="X21" i="1" s="1"/>
  <c r="R20" i="1"/>
  <c r="S20" i="1" s="1"/>
  <c r="T20" i="1" s="1"/>
  <c r="R21" i="1"/>
  <c r="S21" i="1" s="1"/>
  <c r="T21" i="1" s="1"/>
  <c r="M20" i="1"/>
  <c r="N20" i="1" s="1"/>
  <c r="M21" i="1"/>
  <c r="O21" i="1" s="1"/>
  <c r="V19" i="1"/>
  <c r="W19" i="1" s="1"/>
  <c r="R19" i="1"/>
  <c r="S19" i="1" s="1"/>
  <c r="T19" i="1" s="1"/>
  <c r="M19" i="1"/>
  <c r="N19" i="1" s="1"/>
  <c r="B24" i="3"/>
  <c r="C22" i="3" s="1"/>
  <c r="G22" i="3"/>
  <c r="F22" i="3"/>
  <c r="G21" i="3"/>
  <c r="F21" i="3"/>
  <c r="G19" i="3"/>
  <c r="F19" i="3"/>
  <c r="D16" i="3"/>
  <c r="E11" i="3" s="1"/>
  <c r="B16" i="3"/>
  <c r="C14" i="3" s="1"/>
  <c r="G14" i="3"/>
  <c r="F14" i="3"/>
  <c r="G13" i="3"/>
  <c r="F13" i="3"/>
  <c r="G12" i="3"/>
  <c r="F12" i="3"/>
  <c r="G11" i="3"/>
  <c r="F11" i="3"/>
  <c r="D8" i="3"/>
  <c r="G6" i="3"/>
  <c r="F6" i="3"/>
  <c r="G4" i="3"/>
  <c r="F4" i="3"/>
  <c r="G3" i="3"/>
  <c r="F3" i="3"/>
  <c r="E6" i="3" l="1"/>
  <c r="D24" i="3"/>
  <c r="E22" i="3" s="1"/>
  <c r="G20" i="3"/>
  <c r="F20" i="3"/>
  <c r="F24" i="3" s="1"/>
  <c r="H20" i="3" s="1"/>
  <c r="C19" i="3"/>
  <c r="E14" i="3"/>
  <c r="F16" i="3"/>
  <c r="H14" i="3" s="1"/>
  <c r="G16" i="3"/>
  <c r="C11" i="3"/>
  <c r="E3" i="3"/>
  <c r="B8" i="3"/>
  <c r="G5" i="3"/>
  <c r="F5" i="3"/>
  <c r="F8" i="3" s="1"/>
  <c r="N25" i="1"/>
  <c r="N21" i="1"/>
  <c r="O28" i="1"/>
  <c r="O24" i="1"/>
  <c r="O20" i="1"/>
  <c r="W25" i="1"/>
  <c r="W21" i="1"/>
  <c r="X28" i="1"/>
  <c r="X24" i="1"/>
  <c r="X20" i="1"/>
  <c r="O27" i="1"/>
  <c r="O19" i="1"/>
  <c r="X27" i="1"/>
  <c r="X19" i="1"/>
  <c r="C12" i="3"/>
  <c r="E4" i="3"/>
  <c r="E12" i="3"/>
  <c r="C13" i="3"/>
  <c r="C21" i="3"/>
  <c r="C20" i="3"/>
  <c r="E5" i="3"/>
  <c r="E13" i="3"/>
  <c r="F6" i="2"/>
  <c r="E6" i="2"/>
  <c r="D5" i="2"/>
  <c r="C5" i="2"/>
  <c r="C6" i="3" l="1"/>
  <c r="E21" i="3"/>
  <c r="H11" i="3"/>
  <c r="H12" i="3"/>
  <c r="C5" i="3"/>
  <c r="C3" i="3"/>
  <c r="C4" i="3"/>
  <c r="G8" i="3"/>
  <c r="E20" i="3"/>
  <c r="G24" i="3"/>
  <c r="H22" i="3"/>
  <c r="H21" i="3"/>
  <c r="E19" i="3"/>
  <c r="H19" i="3"/>
  <c r="H13" i="3"/>
  <c r="H4" i="3"/>
  <c r="H6" i="3"/>
  <c r="H3" i="3"/>
  <c r="H5" i="3"/>
  <c r="S2" i="1"/>
  <c r="T2" i="1" s="1"/>
  <c r="X2" i="1" l="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<sst xmlns="http://schemas.openxmlformats.org/spreadsheetml/2006/main" count="304" uniqueCount="184">
  <si>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</si>
  <si>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</si>
  <si>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</si>
  <si>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</si>
  <si>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</si>
  <si>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</si>
  <si>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</si>
  <si>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</si>
  <si>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</si>
  <si>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</si>
  <si>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</si>
  <si>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</si>
  <si>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</si>
  <si>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</si>
  <si>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</si>
  <si>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</si>
  <si>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</si>
  <si>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</si>
  <si>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</si>
  <si>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</si>
  <si>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</si>
  <si>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</si>
  <si>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</si>
  <si>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</si>
  <si>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</si>
  <si>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</si>
  <si>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</si>
  <si>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</si>
  <si>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</si>
  <si>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</si>
  <si>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</si>
  <si>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</si>
  <si>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</si>
  <si>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</si>
  <si>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</si>
  <si>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</si>
  <si>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</si>
  <si>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</si>
  <si>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</si>
  <si>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</si>
  <si>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</si>
  <si>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</si>
  <si>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</si>
  <si>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Lethbridge</t>
  </si>
  <si>
    <t>CMA total</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</si>
  <si>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</si>
  <si>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</si>
  <si>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</si>
  <si>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</si>
  <si>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</si>
  <si>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</si>
  <si>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</si>
  <si>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</si>
  <si>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</si>
  <si>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</si>
  <si>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</si>
  <si>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</si>
  <si>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</si>
  <si>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</si>
  <si>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</si>
  <si>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</si>
  <si>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CTs 02.00 &amp; 10.00 --&gt; no noticeable boundary change</t>
  </si>
  <si>
    <r>
      <rPr>
        <strike/>
        <sz val="10"/>
        <color theme="1"/>
        <rFont val="Calibri"/>
        <family val="2"/>
      </rPr>
      <t>02.00</t>
    </r>
    <r>
      <rPr>
        <sz val="10"/>
        <color theme="1"/>
        <rFont val="Calibri"/>
        <family val="2"/>
      </rPr>
      <t>&amp;</t>
    </r>
    <r>
      <rPr>
        <strike/>
        <sz val="10"/>
        <color theme="1"/>
        <rFont val="Calibri"/>
        <family val="2"/>
      </rPr>
      <t>10.00</t>
    </r>
    <r>
      <rPr>
        <sz val="10"/>
        <color theme="1"/>
        <rFont val="Calibri"/>
        <family val="2"/>
      </rPr>
      <t>&amp;100.00</t>
    </r>
  </si>
  <si>
    <t>Split</t>
  </si>
  <si>
    <t>Neighbourhood</t>
  </si>
  <si>
    <t>Rural</t>
  </si>
  <si>
    <t>London Road</t>
  </si>
  <si>
    <t>S of downtown</t>
  </si>
  <si>
    <t>Winston Churchill</t>
  </si>
  <si>
    <t>north end</t>
  </si>
  <si>
    <t>Heritage Heights, Ridgewood Heights</t>
  </si>
  <si>
    <t>Split - E of downtwon across river</t>
  </si>
  <si>
    <t>Staffordville, St. Edwards</t>
  </si>
  <si>
    <t>N of downtown</t>
  </si>
  <si>
    <t>Bridge Valley G.C.</t>
  </si>
  <si>
    <t>W of river, N side</t>
  </si>
  <si>
    <t>Riverstone, Copperwood</t>
  </si>
  <si>
    <t>Split - Urban Edge SW</t>
  </si>
  <si>
    <t>Sunridge, Moutain Heights</t>
  </si>
  <si>
    <t>West Highlands, Indian Battle Heights, The Crossings</t>
  </si>
  <si>
    <t>Split - Urban Edge W</t>
  </si>
  <si>
    <t>Uplands, Legacy Ridge, Hardieville</t>
  </si>
  <si>
    <t>Urban Edge N</t>
  </si>
  <si>
    <t>Fairmont, Southgate</t>
  </si>
  <si>
    <t>Urban Edge SE</t>
  </si>
  <si>
    <t>Coaldale</t>
  </si>
  <si>
    <t>Rural town E</t>
  </si>
  <si>
    <t>Coalhurst</t>
  </si>
  <si>
    <t>Rural town NW</t>
  </si>
  <si>
    <t>Downtown</t>
  </si>
  <si>
    <t>Classification_2006</t>
  </si>
  <si>
    <t>Barons</t>
  </si>
  <si>
    <t>Nobleford</t>
  </si>
  <si>
    <t>Picture Butte</t>
  </si>
  <si>
    <t>Rural town NE</t>
  </si>
  <si>
    <t>&lt;-- Moving Backward</t>
  </si>
  <si>
    <t>CommutersTotal</t>
  </si>
  <si>
    <t>Drivers</t>
  </si>
  <si>
    <t>Passengers</t>
  </si>
  <si>
    <t>PT</t>
  </si>
  <si>
    <t>Motorcycle</t>
  </si>
  <si>
    <t>Taxi</t>
  </si>
  <si>
    <t>OtherMethod</t>
  </si>
  <si>
    <t>Drivers_Passengers</t>
  </si>
  <si>
    <t>Drivers_Passengers_Per</t>
  </si>
  <si>
    <t>PT_per</t>
  </si>
  <si>
    <t>AT</t>
  </si>
  <si>
    <t>AT_per</t>
  </si>
  <si>
    <t>AT_CMA_avgX1.5</t>
  </si>
  <si>
    <t>AT_FloorUsed</t>
  </si>
  <si>
    <t>PT_CMA_avgX1.5</t>
  </si>
  <si>
    <t>PT_FloorUsed</t>
  </si>
  <si>
    <t>2016 CTDataMaker using new 2016 Classifications</t>
  </si>
  <si>
    <t>Unclassified</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</si>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</sst>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000"/>
    <numFmt numFmtId="167" formatCode="#,##0_ ;\-#,##0\ "/>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font>
    <font>
      <sz val="10"/>
      <color rgb="FF006100"/>
      <name val="Calibri"/>
      <family val="2"/>
    </font>
    <font>
      <sz val="10"/>
      <color theme="1"/>
      <name val="Calibri"/>
      <family val="2"/>
    </font>
    <font>
      <vertAlign val="superscript"/>
      <sz val="11"/>
      <color theme="1"/>
      <name val="Calibri"/>
      <family val="2"/>
      <scheme val="minor"/>
    </font>
    <font>
      <sz val="10"/>
      <color theme="1"/>
      <name val="Calibri"/>
      <family val="2"/>
      <scheme val="minor"/>
    </font>
    <font>
      <b/>
      <sz val="10"/>
      <color theme="1"/>
      <name val="Calibri"/>
      <family val="2"/>
      <scheme val="minor"/>
    </font>
    <font>
      <strike/>
      <sz val="10"/>
      <color theme="1"/>
      <name val="Calibri"/>
      <family val="2"/>
    </font>
    <font>
      <b/>
      <sz val="1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sz val="1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279">
    <xf numFmtId="0" fontId="0" fillId="0" borderId="0" xfId="0"/>
    <xf numFmtId="0" fontId="16" fillId="0" borderId="0" xfId="0" applyFont="1"/>
    <xf numFmtId="2" fontId="0" fillId="0" borderId="0" xfId="0" applyNumberFormat="1"/>
    <xf numFmtId="164" fontId="19" fillId="0" borderId="15" xfId="8" applyNumberFormat="1" applyFont="1" applyFill="1" applyBorder="1" applyAlignment="1">
      <alignment horizontal="center"/>
    </xf>
    <xf numFmtId="2" fontId="19" fillId="0" borderId="11" xfId="2" applyNumberFormat="1" applyFont="1" applyFill="1" applyBorder="1" applyAlignment="1">
      <alignment horizontal="center"/>
    </xf>
    <xf numFmtId="2" fontId="19" fillId="0" borderId="11" xfId="8" applyNumberFormat="1" applyFont="1" applyFill="1" applyBorder="1" applyAlignment="1">
      <alignment horizontal="center"/>
    </xf>
    <xf numFmtId="0" fontId="22" fillId="0" borderId="14" xfId="0" applyFont="1" applyFill="1" applyBorder="1" applyAlignment="1">
      <alignment horizontal="center"/>
    </xf>
    <xf numFmtId="0" fontId="22" fillId="0" borderId="0" xfId="0" applyFont="1" applyAlignment="1">
      <alignment horizontal="center"/>
    </xf>
    <xf numFmtId="0" fontId="22" fillId="0" borderId="10" xfId="0" applyFont="1" applyBorder="1" applyAlignment="1">
      <alignment horizontal="center"/>
    </xf>
    <xf numFmtId="2" fontId="22" fillId="0" borderId="0" xfId="0" applyNumberFormat="1" applyFont="1" applyFill="1" applyBorder="1" applyAlignment="1">
      <alignment horizontal="center"/>
    </xf>
    <xf numFmtId="0" fontId="22" fillId="0" borderId="10" xfId="0" applyFont="1" applyFill="1" applyBorder="1" applyAlignment="1">
      <alignment horizontal="center"/>
    </xf>
    <xf numFmtId="10" fontId="22" fillId="0" borderId="11" xfId="0" applyNumberFormat="1" applyFont="1" applyFill="1" applyBorder="1" applyAlignment="1">
      <alignment horizontal="center"/>
    </xf>
    <xf numFmtId="1" fontId="22" fillId="0" borderId="15" xfId="0" applyNumberFormat="1" applyFont="1" applyFill="1" applyBorder="1" applyAlignment="1">
      <alignment horizontal="center"/>
    </xf>
    <xf numFmtId="0" fontId="22" fillId="0" borderId="11" xfId="0" applyFont="1" applyBorder="1" applyAlignment="1">
      <alignment horizontal="center"/>
    </xf>
    <xf numFmtId="0" fontId="22" fillId="0" borderId="14" xfId="0" applyFont="1" applyBorder="1" applyAlignment="1">
      <alignment horizontal="center"/>
    </xf>
    <xf numFmtId="2" fontId="22" fillId="0" borderId="14" xfId="0" applyNumberFormat="1" applyFont="1" applyBorder="1" applyAlignment="1">
      <alignment horizontal="center"/>
    </xf>
    <xf numFmtId="0" fontId="22" fillId="0" borderId="15" xfId="0" applyFont="1" applyBorder="1" applyAlignment="1">
      <alignment horizontal="center"/>
    </xf>
    <xf numFmtId="0" fontId="21" fillId="0" borderId="0" xfId="8" applyFont="1" applyFill="1" applyAlignment="1">
      <alignment horizontal="center"/>
    </xf>
    <xf numFmtId="0" fontId="22" fillId="0" borderId="0" xfId="0" applyFont="1" applyFill="1" applyAlignment="1">
      <alignment horizontal="center"/>
    </xf>
    <xf numFmtId="49" fontId="19" fillId="0" borderId="0" xfId="0" applyNumberFormat="1" applyFont="1" applyFill="1" applyAlignment="1">
      <alignment horizontal="center"/>
    </xf>
    <xf numFmtId="2" fontId="22" fillId="0" borderId="14" xfId="0" applyNumberFormat="1" applyFont="1" applyFill="1" applyBorder="1" applyAlignment="1">
      <alignment horizontal="center"/>
    </xf>
    <xf numFmtId="0" fontId="22" fillId="0" borderId="15" xfId="0" applyFont="1" applyFill="1" applyBorder="1" applyAlignment="1">
      <alignment horizontal="center"/>
    </xf>
    <xf numFmtId="49" fontId="19" fillId="0" borderId="0" xfId="0" applyNumberFormat="1" applyFont="1" applyAlignment="1">
      <alignment horizontal="center"/>
    </xf>
    <xf numFmtId="4" fontId="22" fillId="0" borderId="0" xfId="0" applyNumberFormat="1" applyFont="1" applyFill="1" applyBorder="1" applyAlignment="1">
      <alignment horizontal="center"/>
    </xf>
    <xf numFmtId="3" fontId="19" fillId="0" borderId="0" xfId="8" applyNumberFormat="1" applyFont="1" applyFill="1" applyBorder="1" applyAlignment="1">
      <alignment horizontal="center"/>
    </xf>
    <xf numFmtId="3" fontId="22" fillId="0" borderId="0" xfId="0" applyNumberFormat="1" applyFont="1" applyBorder="1" applyAlignment="1">
      <alignment horizontal="center"/>
    </xf>
    <xf numFmtId="3" fontId="22" fillId="0" borderId="0" xfId="0" applyNumberFormat="1" applyFont="1" applyFill="1" applyBorder="1" applyAlignment="1">
      <alignment horizontal="center"/>
    </xf>
    <xf numFmtId="3" fontId="19" fillId="0" borderId="0" xfId="0" applyNumberFormat="1" applyFont="1" applyFill="1" applyBorder="1" applyAlignment="1">
      <alignment horizontal="center"/>
    </xf>
    <xf numFmtId="3" fontId="22" fillId="0" borderId="16" xfId="0" applyNumberFormat="1" applyFont="1" applyFill="1" applyBorder="1" applyAlignment="1">
      <alignment horizontal="center"/>
    </xf>
    <xf numFmtId="165" fontId="19" fillId="0" borderId="0" xfId="2" applyNumberFormat="1" applyFont="1" applyFill="1" applyBorder="1" applyAlignment="1">
      <alignment horizontal="center"/>
    </xf>
    <xf numFmtId="165" fontId="22" fillId="0" borderId="0" xfId="2" applyNumberFormat="1" applyFont="1" applyFill="1" applyBorder="1" applyAlignment="1">
      <alignment horizontal="center"/>
    </xf>
    <xf numFmtId="3" fontId="22" fillId="0" borderId="0" xfId="0" applyNumberFormat="1" applyFont="1" applyAlignment="1">
      <alignment horizontal="center"/>
    </xf>
    <xf numFmtId="3" fontId="20" fillId="0" borderId="0" xfId="0" applyNumberFormat="1" applyFont="1" applyFill="1" applyBorder="1" applyAlignment="1">
      <alignment horizontal="center"/>
    </xf>
    <xf numFmtId="165" fontId="20" fillId="0" borderId="0" xfId="2" applyNumberFormat="1" applyFont="1" applyFill="1" applyBorder="1" applyAlignment="1">
      <alignment horizontal="center"/>
    </xf>
    <xf numFmtId="165" fontId="19" fillId="0" borderId="11" xfId="2" applyNumberFormat="1" applyFont="1" applyFill="1" applyBorder="1" applyAlignment="1">
      <alignment horizontal="center"/>
    </xf>
    <xf numFmtId="165" fontId="22" fillId="0" borderId="11" xfId="2" applyNumberFormat="1" applyFont="1" applyFill="1" applyBorder="1" applyAlignment="1">
      <alignment horizontal="center"/>
    </xf>
    <xf numFmtId="3" fontId="22" fillId="0" borderId="10" xfId="0" applyNumberFormat="1" applyFont="1" applyBorder="1" applyAlignment="1">
      <alignment horizontal="center"/>
    </xf>
    <xf numFmtId="3" fontId="20" fillId="0" borderId="0" xfId="0" applyNumberFormat="1" applyFont="1" applyAlignment="1">
      <alignment horizontal="center"/>
    </xf>
    <xf numFmtId="3" fontId="20" fillId="0" borderId="0" xfId="0" applyNumberFormat="1" applyFont="1" applyFill="1" applyAlignment="1">
      <alignment horizontal="center"/>
    </xf>
    <xf numFmtId="3" fontId="22" fillId="0" borderId="10" xfId="0" applyNumberFormat="1" applyFont="1" applyFill="1" applyBorder="1" applyAlignment="1">
      <alignment horizontal="center"/>
    </xf>
    <xf numFmtId="165" fontId="22" fillId="0" borderId="0" xfId="2" applyNumberFormat="1" applyFont="1" applyBorder="1" applyAlignment="1">
      <alignment horizontal="center"/>
    </xf>
    <xf numFmtId="166" fontId="22" fillId="0" borderId="0" xfId="0" applyNumberFormat="1" applyFont="1" applyFill="1" applyBorder="1" applyAlignment="1">
      <alignment horizontal="center"/>
    </xf>
    <xf numFmtId="0" fontId="0" fillId="33" borderId="17" xfId="0" applyFill="1" applyBorder="1"/>
    <xf numFmtId="0" fontId="18" fillId="0" borderId="29" xfId="0" applyFont="1" applyBorder="1" applyAlignment="1">
      <alignment horizontal="center" vertical="center"/>
    </xf>
    <xf numFmtId="0" fontId="0" fillId="0" borderId="0" xfId="0" applyFill="1" applyBorder="1"/>
    <xf numFmtId="0" fontId="0" fillId="33" borderId="13" xfId="0" applyFill="1" applyBorder="1"/>
    <xf numFmtId="0" fontId="16" fillId="0" borderId="32"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29" xfId="0" applyFill="1" applyBorder="1" applyAlignment="1">
      <alignment horizontal="center"/>
    </xf>
    <xf numFmtId="10" fontId="0" fillId="0" borderId="19" xfId="0" applyNumberFormat="1" applyFill="1" applyBorder="1" applyAlignment="1">
      <alignment horizontal="center"/>
    </xf>
    <xf numFmtId="10" fontId="0" fillId="0" borderId="18" xfId="2" applyNumberFormat="1" applyFont="1" applyFill="1" applyBorder="1" applyAlignment="1">
      <alignment horizontal="center"/>
    </xf>
    <xf numFmtId="10" fontId="0" fillId="0" borderId="30" xfId="0" applyNumberFormat="1" applyFill="1" applyBorder="1" applyAlignment="1">
      <alignment horizontal="center"/>
    </xf>
    <xf numFmtId="10" fontId="0" fillId="0" borderId="31" xfId="2"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5" xfId="0" applyFill="1" applyBorder="1" applyAlignment="1">
      <alignment horizontal="center"/>
    </xf>
    <xf numFmtId="10" fontId="0" fillId="33" borderId="10" xfId="0" applyNumberFormat="1" applyFill="1" applyBorder="1" applyAlignment="1">
      <alignment horizontal="center"/>
    </xf>
    <xf numFmtId="10" fontId="0" fillId="33" borderId="11" xfId="2" applyNumberFormat="1" applyFont="1" applyFill="1" applyBorder="1" applyAlignment="1">
      <alignment horizontal="center"/>
    </xf>
    <xf numFmtId="10" fontId="0" fillId="33" borderId="0" xfId="0" applyNumberFormat="1" applyFill="1" applyBorder="1" applyAlignment="1">
      <alignment horizontal="center"/>
    </xf>
    <xf numFmtId="10" fontId="0" fillId="33" borderId="36" xfId="2" applyNumberFormat="1" applyFont="1" applyFill="1" applyBorder="1" applyAlignment="1">
      <alignment horizontal="center"/>
    </xf>
    <xf numFmtId="10" fontId="0" fillId="0" borderId="0" xfId="0" applyNumberFormat="1" applyFill="1" applyBorder="1" applyAlignment="1">
      <alignment horizontal="center"/>
    </xf>
    <xf numFmtId="0" fontId="0" fillId="33" borderId="35" xfId="0" applyFill="1" applyBorder="1" applyAlignment="1">
      <alignment horizontal="center"/>
    </xf>
    <xf numFmtId="10" fontId="18" fillId="0" borderId="10" xfId="2" applyNumberFormat="1" applyFont="1" applyFill="1" applyBorder="1" applyAlignment="1">
      <alignment horizontal="center"/>
    </xf>
    <xf numFmtId="10" fontId="18" fillId="0" borderId="11" xfId="2" applyNumberFormat="1" applyFont="1" applyFill="1" applyBorder="1" applyAlignment="1">
      <alignment horizontal="center"/>
    </xf>
    <xf numFmtId="0" fontId="0" fillId="33" borderId="0" xfId="0" applyFill="1" applyBorder="1" applyAlignment="1">
      <alignment horizontal="center"/>
    </xf>
    <xf numFmtId="0" fontId="0" fillId="33" borderId="36" xfId="0" applyFill="1" applyBorder="1" applyAlignment="1">
      <alignment horizontal="center"/>
    </xf>
    <xf numFmtId="10" fontId="0" fillId="0" borderId="0" xfId="2" applyNumberFormat="1" applyFont="1" applyFill="1" applyBorder="1" applyAlignment="1">
      <alignment horizontal="center"/>
    </xf>
    <xf numFmtId="0" fontId="16" fillId="0" borderId="13" xfId="0" applyFont="1" applyBorder="1"/>
    <xf numFmtId="0" fontId="0" fillId="33" borderId="32"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3" xfId="2" applyNumberFormat="1" applyFont="1" applyFill="1" applyBorder="1" applyAlignment="1">
      <alignment horizontal="center"/>
    </xf>
    <xf numFmtId="10" fontId="18" fillId="0" borderId="34" xfId="2" applyNumberFormat="1" applyFont="1" applyFill="1" applyBorder="1" applyAlignment="1">
      <alignment horizontal="center"/>
    </xf>
    <xf numFmtId="0" fontId="0" fillId="0" borderId="0" xfId="0" applyFill="1"/>
    <xf numFmtId="0" fontId="24" fillId="0" borderId="0" xfId="0" applyFont="1"/>
    <xf numFmtId="0" fontId="24" fillId="0" borderId="0" xfId="0" applyFont="1" applyAlignment="1">
      <alignment horizontal="center"/>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0" fontId="24" fillId="34" borderId="44" xfId="0" applyFont="1" applyFill="1" applyBorder="1"/>
    <xf numFmtId="167" fontId="24" fillId="34" borderId="45" xfId="1" applyNumberFormat="1" applyFont="1" applyFill="1" applyBorder="1" applyAlignment="1">
      <alignment horizontal="center"/>
    </xf>
    <xf numFmtId="165" fontId="24" fillId="34" borderId="46" xfId="0" applyNumberFormat="1" applyFont="1" applyFill="1" applyBorder="1" applyAlignment="1">
      <alignment horizontal="center"/>
    </xf>
    <xf numFmtId="165" fontId="24" fillId="34" borderId="46" xfId="2" applyNumberFormat="1" applyFont="1" applyFill="1" applyBorder="1" applyAlignment="1">
      <alignment horizontal="center"/>
    </xf>
    <xf numFmtId="167" fontId="24" fillId="34" borderId="45" xfId="0" applyNumberFormat="1" applyFont="1" applyFill="1" applyBorder="1" applyAlignment="1">
      <alignment horizontal="center"/>
    </xf>
    <xf numFmtId="165" fontId="24" fillId="34" borderId="47" xfId="2" applyNumberFormat="1" applyFont="1" applyFill="1" applyBorder="1" applyAlignment="1">
      <alignment horizontal="center"/>
    </xf>
    <xf numFmtId="0" fontId="24" fillId="35" borderId="48" xfId="0" applyFont="1" applyFill="1" applyBorder="1"/>
    <xf numFmtId="167" fontId="24" fillId="35" borderId="41" xfId="1" applyNumberFormat="1" applyFont="1" applyFill="1" applyBorder="1" applyAlignment="1">
      <alignment horizontal="center"/>
    </xf>
    <xf numFmtId="165" fontId="24" fillId="35" borderId="42" xfId="0" applyNumberFormat="1" applyFont="1" applyFill="1" applyBorder="1" applyAlignment="1">
      <alignment horizontal="center"/>
    </xf>
    <xf numFmtId="165" fontId="24" fillId="35" borderId="42" xfId="2" applyNumberFormat="1" applyFont="1" applyFill="1" applyBorder="1" applyAlignment="1">
      <alignment horizontal="center"/>
    </xf>
    <xf numFmtId="167" fontId="24" fillId="35" borderId="41" xfId="0" applyNumberFormat="1" applyFont="1" applyFill="1" applyBorder="1" applyAlignment="1">
      <alignment horizontal="center"/>
    </xf>
    <xf numFmtId="165" fontId="24" fillId="35" borderId="40" xfId="2" applyNumberFormat="1" applyFont="1" applyFill="1" applyBorder="1" applyAlignment="1">
      <alignment horizontal="center"/>
    </xf>
    <xf numFmtId="0" fontId="24" fillId="36" borderId="48" xfId="0" applyFont="1" applyFill="1" applyBorder="1"/>
    <xf numFmtId="167" fontId="24" fillId="36" borderId="41" xfId="1" applyNumberFormat="1" applyFont="1" applyFill="1" applyBorder="1" applyAlignment="1">
      <alignment horizontal="center"/>
    </xf>
    <xf numFmtId="165" fontId="24" fillId="36" borderId="42" xfId="0" applyNumberFormat="1" applyFont="1" applyFill="1" applyBorder="1" applyAlignment="1">
      <alignment horizontal="center"/>
    </xf>
    <xf numFmtId="165" fontId="24" fillId="36" borderId="42" xfId="2" applyNumberFormat="1" applyFont="1" applyFill="1" applyBorder="1" applyAlignment="1">
      <alignment horizontal="center"/>
    </xf>
    <xf numFmtId="167" fontId="24" fillId="36" borderId="41" xfId="0" applyNumberFormat="1" applyFont="1" applyFill="1" applyBorder="1" applyAlignment="1">
      <alignment horizontal="center"/>
    </xf>
    <xf numFmtId="165" fontId="24" fillId="36" borderId="40" xfId="2" applyNumberFormat="1" applyFont="1" applyFill="1" applyBorder="1" applyAlignment="1">
      <alignment horizontal="center"/>
    </xf>
    <xf numFmtId="0" fontId="24" fillId="0" borderId="49" xfId="0" applyFont="1" applyBorder="1"/>
    <xf numFmtId="167" fontId="24" fillId="0" borderId="50" xfId="1" applyNumberFormat="1" applyFont="1" applyBorder="1" applyAlignment="1">
      <alignment horizontal="center"/>
    </xf>
    <xf numFmtId="165" fontId="24" fillId="0" borderId="51" xfId="0" applyNumberFormat="1" applyFont="1" applyBorder="1" applyAlignment="1">
      <alignment horizontal="center"/>
    </xf>
    <xf numFmtId="165" fontId="24" fillId="0" borderId="51" xfId="2" applyNumberFormat="1" applyFont="1" applyBorder="1" applyAlignment="1">
      <alignment horizontal="center"/>
    </xf>
    <xf numFmtId="167" fontId="24" fillId="0" borderId="50" xfId="0" applyNumberFormat="1" applyFont="1" applyBorder="1" applyAlignment="1">
      <alignment horizontal="center"/>
    </xf>
    <xf numFmtId="165" fontId="24" fillId="0" borderId="52" xfId="2" applyNumberFormat="1" applyFont="1" applyBorder="1" applyAlignment="1">
      <alignment horizontal="center"/>
    </xf>
    <xf numFmtId="0" fontId="25" fillId="0" borderId="43" xfId="0" applyFont="1" applyBorder="1"/>
    <xf numFmtId="167" fontId="25" fillId="0" borderId="37" xfId="1" applyNumberFormat="1" applyFont="1" applyBorder="1" applyAlignment="1">
      <alignment horizontal="center"/>
    </xf>
    <xf numFmtId="10" fontId="24" fillId="0" borderId="38" xfId="0" applyNumberFormat="1" applyFont="1" applyBorder="1" applyAlignment="1">
      <alignment horizontal="center"/>
    </xf>
    <xf numFmtId="0" fontId="25" fillId="0" borderId="38" xfId="0" applyFont="1" applyBorder="1" applyAlignment="1">
      <alignment horizontal="center"/>
    </xf>
    <xf numFmtId="167" fontId="25" fillId="0" borderId="37" xfId="0" applyNumberFormat="1" applyFont="1" applyBorder="1" applyAlignment="1">
      <alignment horizontal="center"/>
    </xf>
    <xf numFmtId="165" fontId="25" fillId="0" borderId="38" xfId="2" applyNumberFormat="1" applyFont="1" applyBorder="1" applyAlignment="1">
      <alignment horizontal="center"/>
    </xf>
    <xf numFmtId="165" fontId="25" fillId="0" borderId="39" xfId="0" applyNumberFormat="1" applyFont="1" applyBorder="1" applyAlignment="1">
      <alignment horizontal="center"/>
    </xf>
    <xf numFmtId="0" fontId="22" fillId="0" borderId="0" xfId="0" applyFont="1" applyFill="1" applyAlignment="1">
      <alignment horizontal="left"/>
    </xf>
    <xf numFmtId="2" fontId="22" fillId="36" borderId="0" xfId="0" applyNumberFormat="1" applyFont="1" applyFill="1" applyBorder="1" applyAlignment="1">
      <alignment horizontal="center"/>
    </xf>
    <xf numFmtId="166" fontId="22" fillId="36" borderId="0" xfId="0" applyNumberFormat="1" applyFont="1" applyFill="1" applyBorder="1" applyAlignment="1">
      <alignment horizontal="center"/>
    </xf>
    <xf numFmtId="3" fontId="22" fillId="36" borderId="0" xfId="0" applyNumberFormat="1" applyFont="1" applyFill="1" applyBorder="1" applyAlignment="1">
      <alignment horizontal="center"/>
    </xf>
    <xf numFmtId="166" fontId="22" fillId="36" borderId="0" xfId="0" applyNumberFormat="1" applyFont="1" applyFill="1" applyAlignment="1">
      <alignment horizontal="center"/>
    </xf>
    <xf numFmtId="2" fontId="24" fillId="36" borderId="0" xfId="0" applyNumberFormat="1" applyFont="1" applyFill="1"/>
    <xf numFmtId="0" fontId="24" fillId="36" borderId="0" xfId="0" applyFont="1" applyFill="1"/>
    <xf numFmtId="2" fontId="24" fillId="0" borderId="0" xfId="0" applyNumberFormat="1" applyFont="1" applyFill="1"/>
    <xf numFmtId="0" fontId="24" fillId="0" borderId="0" xfId="0" applyFont="1" applyFill="1"/>
    <xf numFmtId="2" fontId="22" fillId="36" borderId="14" xfId="0" applyNumberFormat="1" applyFont="1" applyFill="1" applyBorder="1" applyAlignment="1">
      <alignment horizontal="center"/>
    </xf>
    <xf numFmtId="4" fontId="22" fillId="36" borderId="0" xfId="0" applyNumberFormat="1" applyFont="1" applyFill="1" applyAlignment="1">
      <alignment horizontal="center"/>
    </xf>
    <xf numFmtId="3" fontId="19" fillId="36" borderId="0" xfId="8" applyNumberFormat="1" applyFont="1" applyFill="1" applyBorder="1" applyAlignment="1">
      <alignment horizontal="center"/>
    </xf>
    <xf numFmtId="3" fontId="22" fillId="36" borderId="16" xfId="0" applyNumberFormat="1" applyFont="1" applyFill="1" applyBorder="1" applyAlignment="1">
      <alignment horizontal="center"/>
    </xf>
    <xf numFmtId="165" fontId="19" fillId="36" borderId="0" xfId="2" applyNumberFormat="1" applyFont="1" applyFill="1" applyBorder="1" applyAlignment="1">
      <alignment horizontal="center"/>
    </xf>
    <xf numFmtId="0" fontId="22" fillId="36" borderId="15" xfId="0" applyFont="1" applyFill="1" applyBorder="1" applyAlignment="1">
      <alignment horizontal="center"/>
    </xf>
    <xf numFmtId="3" fontId="22" fillId="36" borderId="0" xfId="0" applyNumberFormat="1" applyFont="1" applyFill="1" applyAlignment="1">
      <alignment horizontal="center"/>
    </xf>
    <xf numFmtId="165" fontId="22" fillId="36" borderId="0" xfId="2" applyNumberFormat="1" applyFont="1" applyFill="1" applyAlignment="1">
      <alignment horizontal="center"/>
    </xf>
    <xf numFmtId="3" fontId="22" fillId="36" borderId="10" xfId="0" applyNumberFormat="1" applyFont="1" applyFill="1" applyBorder="1" applyAlignment="1">
      <alignment horizontal="center"/>
    </xf>
    <xf numFmtId="165" fontId="19" fillId="36" borderId="11" xfId="2" applyNumberFormat="1" applyFont="1" applyFill="1" applyBorder="1" applyAlignment="1">
      <alignment horizontal="center"/>
    </xf>
    <xf numFmtId="164" fontId="19" fillId="36" borderId="15" xfId="8" applyNumberFormat="1" applyFont="1" applyFill="1" applyBorder="1" applyAlignment="1">
      <alignment horizontal="center"/>
    </xf>
    <xf numFmtId="2" fontId="19" fillId="36" borderId="11" xfId="2" applyNumberFormat="1" applyFont="1" applyFill="1" applyBorder="1" applyAlignment="1">
      <alignment horizontal="center"/>
    </xf>
    <xf numFmtId="2" fontId="19" fillId="36" borderId="11" xfId="8" applyNumberFormat="1" applyFont="1" applyFill="1" applyBorder="1" applyAlignment="1">
      <alignment horizontal="center"/>
    </xf>
    <xf numFmtId="0" fontId="22" fillId="36" borderId="0" xfId="0" applyFont="1" applyFill="1" applyAlignment="1">
      <alignment horizontal="center"/>
    </xf>
    <xf numFmtId="2" fontId="22" fillId="34" borderId="14" xfId="0" applyNumberFormat="1" applyFont="1" applyFill="1" applyBorder="1" applyAlignment="1">
      <alignment horizontal="center"/>
    </xf>
    <xf numFmtId="2" fontId="22" fillId="34" borderId="0" xfId="0" applyNumberFormat="1" applyFont="1" applyFill="1" applyBorder="1" applyAlignment="1">
      <alignment horizontal="center"/>
    </xf>
    <xf numFmtId="166" fontId="22" fillId="34" borderId="0" xfId="0" applyNumberFormat="1" applyFont="1" applyFill="1" applyBorder="1" applyAlignment="1">
      <alignment horizontal="center"/>
    </xf>
    <xf numFmtId="3" fontId="22" fillId="34" borderId="0" xfId="0" applyNumberFormat="1" applyFont="1" applyFill="1" applyBorder="1" applyAlignment="1">
      <alignment horizontal="center"/>
    </xf>
    <xf numFmtId="4" fontId="22" fillId="34" borderId="0" xfId="0" applyNumberFormat="1" applyFont="1" applyFill="1" applyAlignment="1">
      <alignment horizontal="center"/>
    </xf>
    <xf numFmtId="3" fontId="19" fillId="34" borderId="0" xfId="8" applyNumberFormat="1" applyFont="1" applyFill="1" applyBorder="1" applyAlignment="1">
      <alignment horizontal="center"/>
    </xf>
    <xf numFmtId="3" fontId="22" fillId="34" borderId="16" xfId="0" applyNumberFormat="1" applyFont="1" applyFill="1" applyBorder="1" applyAlignment="1">
      <alignment horizontal="center"/>
    </xf>
    <xf numFmtId="165" fontId="19" fillId="34" borderId="0" xfId="2" applyNumberFormat="1" applyFont="1" applyFill="1" applyBorder="1" applyAlignment="1">
      <alignment horizontal="center"/>
    </xf>
    <xf numFmtId="0" fontId="22" fillId="34" borderId="15" xfId="0" applyFont="1" applyFill="1" applyBorder="1" applyAlignment="1">
      <alignment horizontal="center"/>
    </xf>
    <xf numFmtId="3" fontId="22" fillId="34" borderId="0" xfId="0" applyNumberFormat="1" applyFont="1" applyFill="1" applyAlignment="1">
      <alignment horizontal="center"/>
    </xf>
    <xf numFmtId="165" fontId="22" fillId="34" borderId="0" xfId="2" applyNumberFormat="1" applyFont="1" applyFill="1" applyAlignment="1">
      <alignment horizontal="center"/>
    </xf>
    <xf numFmtId="3" fontId="22" fillId="34" borderId="10" xfId="0" applyNumberFormat="1" applyFont="1" applyFill="1" applyBorder="1" applyAlignment="1">
      <alignment horizontal="center"/>
    </xf>
    <xf numFmtId="165" fontId="19" fillId="34" borderId="11" xfId="2" applyNumberFormat="1" applyFont="1" applyFill="1" applyBorder="1" applyAlignment="1">
      <alignment horizontal="center"/>
    </xf>
    <xf numFmtId="164" fontId="19" fillId="34" borderId="15" xfId="8" applyNumberFormat="1" applyFont="1" applyFill="1" applyBorder="1" applyAlignment="1">
      <alignment horizontal="center"/>
    </xf>
    <xf numFmtId="2" fontId="19" fillId="34" borderId="11" xfId="2" applyNumberFormat="1" applyFont="1" applyFill="1" applyBorder="1" applyAlignment="1">
      <alignment horizontal="center"/>
    </xf>
    <xf numFmtId="2" fontId="19" fillId="34" borderId="11" xfId="8" applyNumberFormat="1" applyFont="1" applyFill="1" applyBorder="1" applyAlignment="1">
      <alignment horizontal="center"/>
    </xf>
    <xf numFmtId="0" fontId="22" fillId="34" borderId="0" xfId="0" applyFont="1" applyFill="1" applyAlignment="1">
      <alignment horizontal="center"/>
    </xf>
    <xf numFmtId="4" fontId="22" fillId="0" borderId="0" xfId="0" applyNumberFormat="1" applyFont="1" applyFill="1" applyAlignment="1">
      <alignment horizontal="center"/>
    </xf>
    <xf numFmtId="3" fontId="22" fillId="0" borderId="0" xfId="0" applyNumberFormat="1" applyFont="1" applyFill="1" applyAlignment="1">
      <alignment horizontal="center"/>
    </xf>
    <xf numFmtId="165" fontId="22" fillId="0" borderId="0" xfId="2" applyNumberFormat="1" applyFont="1" applyFill="1" applyAlignment="1">
      <alignment horizontal="center"/>
    </xf>
    <xf numFmtId="2" fontId="22" fillId="38" borderId="14" xfId="0" applyNumberFormat="1" applyFont="1" applyFill="1" applyBorder="1" applyAlignment="1">
      <alignment horizontal="center"/>
    </xf>
    <xf numFmtId="2" fontId="22" fillId="38" borderId="0" xfId="0" applyNumberFormat="1" applyFont="1" applyFill="1" applyBorder="1" applyAlignment="1">
      <alignment horizontal="center"/>
    </xf>
    <xf numFmtId="166" fontId="22" fillId="38" borderId="0" xfId="0" applyNumberFormat="1" applyFont="1" applyFill="1" applyBorder="1" applyAlignment="1">
      <alignment horizontal="center"/>
    </xf>
    <xf numFmtId="3" fontId="22" fillId="38" borderId="0" xfId="0" applyNumberFormat="1" applyFont="1" applyFill="1" applyBorder="1" applyAlignment="1">
      <alignment horizontal="center"/>
    </xf>
    <xf numFmtId="2" fontId="19" fillId="38" borderId="14" xfId="0" quotePrefix="1" applyNumberFormat="1" applyFont="1" applyFill="1" applyBorder="1" applyAlignment="1">
      <alignment horizontal="center" wrapText="1"/>
    </xf>
    <xf numFmtId="3" fontId="19" fillId="38" borderId="0" xfId="8" applyNumberFormat="1" applyFont="1" applyFill="1" applyBorder="1" applyAlignment="1">
      <alignment horizontal="center"/>
    </xf>
    <xf numFmtId="3" fontId="22" fillId="38" borderId="16" xfId="0" applyNumberFormat="1" applyFont="1" applyFill="1" applyBorder="1" applyAlignment="1">
      <alignment horizontal="center"/>
    </xf>
    <xf numFmtId="3" fontId="19" fillId="38" borderId="0" xfId="0" quotePrefix="1" applyNumberFormat="1" applyFont="1" applyFill="1" applyBorder="1" applyAlignment="1">
      <alignment horizontal="center" wrapText="1"/>
    </xf>
    <xf numFmtId="165" fontId="19" fillId="38" borderId="0" xfId="2" applyNumberFormat="1" applyFont="1" applyFill="1" applyBorder="1" applyAlignment="1">
      <alignment horizontal="center"/>
    </xf>
    <xf numFmtId="0" fontId="22" fillId="38" borderId="15" xfId="0" applyFont="1" applyFill="1" applyBorder="1" applyAlignment="1">
      <alignment horizontal="center"/>
    </xf>
    <xf numFmtId="3" fontId="22" fillId="38" borderId="10" xfId="0" applyNumberFormat="1" applyFont="1" applyFill="1" applyBorder="1" applyAlignment="1">
      <alignment horizontal="center"/>
    </xf>
    <xf numFmtId="165" fontId="19" fillId="38" borderId="11" xfId="2" applyNumberFormat="1" applyFont="1" applyFill="1" applyBorder="1" applyAlignment="1">
      <alignment horizontal="center"/>
    </xf>
    <xf numFmtId="164" fontId="19" fillId="38" borderId="15" xfId="8" applyNumberFormat="1" applyFont="1" applyFill="1" applyBorder="1" applyAlignment="1">
      <alignment horizontal="center"/>
    </xf>
    <xf numFmtId="2" fontId="19" fillId="38" borderId="11" xfId="2" applyNumberFormat="1" applyFont="1" applyFill="1" applyBorder="1" applyAlignment="1">
      <alignment horizontal="center"/>
    </xf>
    <xf numFmtId="2" fontId="19" fillId="38" borderId="11" xfId="8" applyNumberFormat="1" applyFont="1" applyFill="1" applyBorder="1" applyAlignment="1">
      <alignment horizontal="center"/>
    </xf>
    <xf numFmtId="9" fontId="19" fillId="38" borderId="14" xfId="2" applyFont="1" applyFill="1" applyBorder="1" applyAlignment="1">
      <alignment horizontal="center"/>
    </xf>
    <xf numFmtId="2" fontId="19" fillId="0" borderId="14" xfId="0" quotePrefix="1" applyNumberFormat="1" applyFont="1" applyFill="1" applyBorder="1" applyAlignment="1">
      <alignment horizontal="center"/>
    </xf>
    <xf numFmtId="3" fontId="19" fillId="0" borderId="0" xfId="0" quotePrefix="1" applyNumberFormat="1" applyFont="1" applyFill="1" applyBorder="1" applyAlignment="1">
      <alignment horizontal="center"/>
    </xf>
    <xf numFmtId="3" fontId="19" fillId="0" borderId="0" xfId="0" quotePrefix="1" applyNumberFormat="1" applyFont="1" applyFill="1" applyAlignment="1">
      <alignment horizontal="center"/>
    </xf>
    <xf numFmtId="0" fontId="22" fillId="34" borderId="14" xfId="0" applyFont="1" applyFill="1" applyBorder="1" applyAlignment="1">
      <alignment horizontal="center"/>
    </xf>
    <xf numFmtId="2" fontId="19" fillId="34" borderId="14" xfId="0" quotePrefix="1" applyNumberFormat="1" applyFont="1" applyFill="1" applyBorder="1" applyAlignment="1">
      <alignment horizontal="center"/>
    </xf>
    <xf numFmtId="3" fontId="19" fillId="34" borderId="0" xfId="0" quotePrefix="1" applyNumberFormat="1" applyFont="1" applyFill="1" applyBorder="1" applyAlignment="1">
      <alignment horizontal="center"/>
    </xf>
    <xf numFmtId="3" fontId="19" fillId="34" borderId="0" xfId="0" quotePrefix="1" applyNumberFormat="1" applyFont="1" applyFill="1" applyAlignment="1">
      <alignment horizontal="center"/>
    </xf>
    <xf numFmtId="0" fontId="22" fillId="36" borderId="14" xfId="0" applyFont="1" applyFill="1" applyBorder="1" applyAlignment="1">
      <alignment horizontal="center"/>
    </xf>
    <xf numFmtId="2" fontId="19" fillId="36" borderId="14" xfId="0" quotePrefix="1" applyNumberFormat="1" applyFont="1" applyFill="1" applyBorder="1" applyAlignment="1">
      <alignment horizontal="center"/>
    </xf>
    <xf numFmtId="3" fontId="19" fillId="36" borderId="0" xfId="0" quotePrefix="1" applyNumberFormat="1" applyFont="1" applyFill="1" applyBorder="1" applyAlignment="1">
      <alignment horizontal="center"/>
    </xf>
    <xf numFmtId="3" fontId="19" fillId="36" borderId="0" xfId="0" quotePrefix="1" applyNumberFormat="1" applyFont="1" applyFill="1" applyAlignment="1">
      <alignment horizontal="center"/>
    </xf>
    <xf numFmtId="4" fontId="22" fillId="36" borderId="0" xfId="0" applyNumberFormat="1" applyFont="1" applyFill="1" applyBorder="1" applyAlignment="1">
      <alignment horizontal="center"/>
    </xf>
    <xf numFmtId="165" fontId="22" fillId="36" borderId="0" xfId="2" applyNumberFormat="1" applyFont="1" applyFill="1" applyBorder="1" applyAlignment="1">
      <alignment horizontal="center"/>
    </xf>
    <xf numFmtId="0" fontId="22" fillId="36" borderId="0" xfId="0" applyFont="1" applyFill="1" applyBorder="1" applyAlignment="1">
      <alignment horizontal="center"/>
    </xf>
    <xf numFmtId="2" fontId="24" fillId="36" borderId="0" xfId="0" applyNumberFormat="1" applyFont="1" applyFill="1" applyBorder="1"/>
    <xf numFmtId="0" fontId="24" fillId="36" borderId="0" xfId="0" applyFont="1" applyFill="1" applyBorder="1"/>
    <xf numFmtId="4" fontId="22" fillId="38" borderId="0" xfId="0" applyNumberFormat="1" applyFont="1" applyFill="1" applyBorder="1" applyAlignment="1">
      <alignment horizontal="center"/>
    </xf>
    <xf numFmtId="165" fontId="22" fillId="38" borderId="0" xfId="2" applyNumberFormat="1" applyFont="1" applyFill="1" applyBorder="1" applyAlignment="1">
      <alignment horizontal="center"/>
    </xf>
    <xf numFmtId="0" fontId="22" fillId="38" borderId="0" xfId="0" applyFont="1" applyFill="1" applyBorder="1" applyAlignment="1">
      <alignment horizontal="center"/>
    </xf>
    <xf numFmtId="0" fontId="21" fillId="38" borderId="14" xfId="8" applyFont="1" applyFill="1" applyBorder="1" applyAlignment="1">
      <alignment horizontal="left"/>
    </xf>
    <xf numFmtId="0" fontId="22" fillId="36" borderId="14" xfId="0" applyFont="1" applyFill="1" applyBorder="1" applyAlignment="1">
      <alignment horizontal="left"/>
    </xf>
    <xf numFmtId="0" fontId="22" fillId="34" borderId="14" xfId="0" applyFont="1" applyFill="1" applyBorder="1" applyAlignment="1">
      <alignment horizontal="left"/>
    </xf>
    <xf numFmtId="0" fontId="22" fillId="0" borderId="14" xfId="0" applyFont="1" applyFill="1" applyBorder="1" applyAlignment="1">
      <alignment horizontal="left"/>
    </xf>
    <xf numFmtId="0" fontId="22" fillId="0" borderId="14" xfId="0" applyFont="1" applyBorder="1" applyAlignment="1">
      <alignment horizontal="left"/>
    </xf>
    <xf numFmtId="0" fontId="22" fillId="0" borderId="0" xfId="0" applyFont="1" applyFill="1" applyBorder="1" applyAlignment="1">
      <alignment horizontal="center"/>
    </xf>
    <xf numFmtId="49" fontId="19" fillId="0" borderId="0" xfId="0" applyNumberFormat="1" applyFont="1" applyFill="1" applyBorder="1" applyAlignment="1">
      <alignment horizontal="center"/>
    </xf>
    <xf numFmtId="165" fontId="21" fillId="0" borderId="14" xfId="8" applyNumberFormat="1" applyFont="1" applyFill="1" applyBorder="1" applyAlignment="1">
      <alignment horizontal="center"/>
    </xf>
    <xf numFmtId="167" fontId="25" fillId="0" borderId="37" xfId="1" applyNumberFormat="1" applyFont="1" applyFill="1" applyBorder="1" applyAlignment="1">
      <alignment horizontal="center"/>
    </xf>
    <xf numFmtId="2" fontId="19" fillId="0" borderId="0" xfId="0" quotePrefix="1" applyNumberFormat="1" applyFont="1" applyAlignment="1">
      <alignment horizontal="center" wrapText="1"/>
    </xf>
    <xf numFmtId="0" fontId="19" fillId="0" borderId="0" xfId="0" quotePrefix="1" applyNumberFormat="1" applyFont="1" applyAlignment="1">
      <alignment horizontal="center" wrapText="1"/>
    </xf>
    <xf numFmtId="2" fontId="19" fillId="0" borderId="0" xfId="0" quotePrefix="1" applyNumberFormat="1" applyFont="1" applyAlignment="1">
      <alignment horizontal="center"/>
    </xf>
    <xf numFmtId="0" fontId="19" fillId="0" borderId="0" xfId="0" quotePrefix="1" applyNumberFormat="1" applyFont="1" applyAlignment="1">
      <alignment horizontal="center"/>
    </xf>
    <xf numFmtId="0" fontId="24" fillId="0" borderId="0" xfId="0" applyFont="1" applyAlignment="1">
      <alignment horizontal="center" wrapText="1"/>
    </xf>
    <xf numFmtId="10" fontId="24" fillId="0" borderId="0" xfId="2" applyNumberFormat="1" applyFont="1" applyAlignment="1">
      <alignment horizontal="center" wrapText="1"/>
    </xf>
    <xf numFmtId="10" fontId="24" fillId="0" borderId="0" xfId="2" applyNumberFormat="1" applyFont="1" applyAlignment="1">
      <alignment horizontal="center"/>
    </xf>
    <xf numFmtId="10" fontId="24" fillId="38" borderId="0" xfId="2" applyNumberFormat="1" applyFont="1" applyFill="1" applyAlignment="1">
      <alignment horizontal="center" wrapText="1"/>
    </xf>
    <xf numFmtId="10" fontId="24" fillId="38" borderId="0" xfId="2" applyNumberFormat="1" applyFont="1" applyFill="1" applyAlignment="1">
      <alignment horizontal="center"/>
    </xf>
    <xf numFmtId="0" fontId="24" fillId="36" borderId="0" xfId="0" applyFont="1" applyFill="1" applyAlignment="1">
      <alignment horizontal="center"/>
    </xf>
    <xf numFmtId="10" fontId="24" fillId="36" borderId="0" xfId="2" applyNumberFormat="1" applyFont="1" applyFill="1" applyAlignment="1">
      <alignment horizontal="center"/>
    </xf>
    <xf numFmtId="2" fontId="19" fillId="38" borderId="0" xfId="0" quotePrefix="1" applyNumberFormat="1" applyFont="1" applyFill="1" applyAlignment="1">
      <alignment horizontal="center" wrapText="1"/>
    </xf>
    <xf numFmtId="0" fontId="19" fillId="38" borderId="0" xfId="0" quotePrefix="1" applyNumberFormat="1" applyFont="1" applyFill="1" applyAlignment="1">
      <alignment horizontal="center" wrapText="1"/>
    </xf>
    <xf numFmtId="0" fontId="24" fillId="38" borderId="0" xfId="0" applyFont="1" applyFill="1" applyAlignment="1">
      <alignment horizontal="center"/>
    </xf>
    <xf numFmtId="2" fontId="19" fillId="34" borderId="0" xfId="0" quotePrefix="1" applyNumberFormat="1" applyFont="1" applyFill="1" applyAlignment="1">
      <alignment horizontal="center"/>
    </xf>
    <xf numFmtId="0" fontId="19" fillId="34" borderId="0" xfId="0" quotePrefix="1" applyNumberFormat="1" applyFont="1" applyFill="1" applyAlignment="1">
      <alignment horizontal="center"/>
    </xf>
    <xf numFmtId="0" fontId="24" fillId="34" borderId="0" xfId="0" applyFont="1" applyFill="1" applyAlignment="1">
      <alignment horizontal="center"/>
    </xf>
    <xf numFmtId="10" fontId="24" fillId="34" borderId="0" xfId="2" applyNumberFormat="1" applyFont="1" applyFill="1" applyAlignment="1">
      <alignment horizontal="center"/>
    </xf>
    <xf numFmtId="2" fontId="19" fillId="36" borderId="0" xfId="0" quotePrefix="1" applyNumberFormat="1" applyFont="1" applyFill="1" applyAlignment="1">
      <alignment horizontal="center"/>
    </xf>
    <xf numFmtId="0" fontId="19" fillId="36" borderId="0" xfId="0" quotePrefix="1" applyNumberFormat="1" applyFont="1" applyFill="1" applyAlignment="1">
      <alignment horizontal="center"/>
    </xf>
    <xf numFmtId="0" fontId="25" fillId="37" borderId="43" xfId="0" applyFont="1" applyFill="1" applyBorder="1"/>
    <xf numFmtId="167" fontId="25" fillId="37" borderId="53" xfId="44" applyNumberFormat="1" applyFont="1" applyFill="1" applyBorder="1" applyAlignment="1">
      <alignment horizontal="center"/>
    </xf>
    <xf numFmtId="10" fontId="24" fillId="37" borderId="53" xfId="0" applyNumberFormat="1" applyFont="1" applyFill="1" applyBorder="1" applyAlignment="1">
      <alignment horizontal="center"/>
    </xf>
    <xf numFmtId="0" fontId="25" fillId="37" borderId="53" xfId="0" applyFont="1" applyFill="1" applyBorder="1" applyAlignment="1">
      <alignment horizontal="center"/>
    </xf>
    <xf numFmtId="167" fontId="25" fillId="37" borderId="53" xfId="0" applyNumberFormat="1" applyFont="1" applyFill="1" applyBorder="1" applyAlignment="1">
      <alignment horizontal="center"/>
    </xf>
    <xf numFmtId="165" fontId="25" fillId="37" borderId="53" xfId="2" applyNumberFormat="1" applyFont="1" applyFill="1" applyBorder="1" applyAlignment="1">
      <alignment horizontal="center"/>
    </xf>
    <xf numFmtId="165" fontId="25" fillId="37" borderId="54" xfId="0" applyNumberFormat="1" applyFont="1" applyFill="1" applyBorder="1" applyAlignment="1">
      <alignment horizontal="center"/>
    </xf>
    <xf numFmtId="0" fontId="18" fillId="0" borderId="43" xfId="0" applyFont="1" applyFill="1" applyBorder="1" applyAlignment="1">
      <alignment vertical="center" wrapText="1"/>
    </xf>
    <xf numFmtId="0" fontId="24" fillId="39" borderId="61" xfId="0" applyFont="1" applyFill="1" applyBorder="1"/>
    <xf numFmtId="167" fontId="24" fillId="39" borderId="62" xfId="44" applyNumberFormat="1" applyFont="1" applyFill="1" applyBorder="1" applyAlignment="1">
      <alignment horizontal="center"/>
    </xf>
    <xf numFmtId="165" fontId="24" fillId="39" borderId="63" xfId="0" applyNumberFormat="1" applyFont="1" applyFill="1" applyBorder="1" applyAlignment="1">
      <alignment horizontal="center"/>
    </xf>
    <xf numFmtId="165" fontId="24" fillId="39" borderId="63" xfId="2" applyNumberFormat="1" applyFont="1" applyFill="1" applyBorder="1" applyAlignment="1">
      <alignment horizontal="center"/>
    </xf>
    <xf numFmtId="167" fontId="24" fillId="39" borderId="62" xfId="0" applyNumberFormat="1" applyFont="1" applyFill="1" applyBorder="1" applyAlignment="1">
      <alignment horizontal="center"/>
    </xf>
    <xf numFmtId="165" fontId="24" fillId="39" borderId="64" xfId="2" applyNumberFormat="1" applyFont="1" applyFill="1" applyBorder="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25" fillId="40" borderId="43" xfId="0" applyFont="1" applyFill="1" applyBorder="1" applyAlignment="1">
      <alignment horizontal="center" vertical="center" wrapText="1"/>
    </xf>
    <xf numFmtId="0" fontId="25" fillId="40" borderId="53" xfId="0" applyFont="1" applyFill="1" applyBorder="1" applyAlignment="1">
      <alignment horizontal="center" vertical="center" wrapText="1"/>
    </xf>
    <xf numFmtId="0" fontId="28" fillId="39" borderId="55" xfId="0" applyFont="1" applyFill="1" applyBorder="1" applyAlignment="1">
      <alignment horizontal="left" vertical="center" wrapText="1"/>
    </xf>
    <xf numFmtId="0" fontId="28" fillId="39" borderId="56" xfId="0" applyFont="1" applyFill="1" applyBorder="1" applyAlignment="1">
      <alignment horizontal="left" vertical="center" wrapText="1"/>
    </xf>
    <xf numFmtId="0" fontId="28" fillId="39" borderId="57" xfId="0" applyFont="1" applyFill="1" applyBorder="1" applyAlignment="1">
      <alignment horizontal="left" vertical="center" wrapText="1"/>
    </xf>
    <xf numFmtId="0" fontId="28" fillId="39" borderId="10" xfId="0" applyFont="1" applyFill="1" applyBorder="1" applyAlignment="1">
      <alignment horizontal="left" vertical="center" wrapText="1"/>
    </xf>
    <xf numFmtId="0" fontId="28" fillId="39" borderId="0" xfId="0" applyFont="1" applyFill="1" applyBorder="1" applyAlignment="1">
      <alignment horizontal="left" vertical="center" wrapText="1"/>
    </xf>
    <xf numFmtId="0" fontId="28" fillId="39" borderId="11" xfId="0" applyFont="1" applyFill="1" applyBorder="1" applyAlignment="1">
      <alignment horizontal="left" vertical="center" wrapText="1"/>
    </xf>
    <xf numFmtId="0" fontId="28" fillId="39" borderId="58" xfId="0" applyFont="1" applyFill="1" applyBorder="1" applyAlignment="1">
      <alignment horizontal="left" vertical="center" wrapText="1"/>
    </xf>
    <xf numFmtId="0" fontId="28" fillId="39" borderId="59" xfId="0" applyFont="1" applyFill="1" applyBorder="1" applyAlignment="1">
      <alignment horizontal="left" vertical="center" wrapText="1"/>
    </xf>
    <xf numFmtId="0" fontId="28" fillId="39" borderId="60" xfId="0" applyFont="1" applyFill="1" applyBorder="1" applyAlignment="1">
      <alignment horizontal="left" vertical="center" wrapText="1"/>
    </xf>
    <xf numFmtId="0" fontId="25" fillId="40" borderId="53" xfId="0" applyFont="1" applyFill="1" applyBorder="1" applyAlignment="1">
      <alignment horizontal="center" vertical="center"/>
    </xf>
    <xf numFmtId="0" fontId="25" fillId="40" borderId="54" xfId="0" applyFont="1" applyFill="1" applyBorder="1" applyAlignment="1">
      <alignment horizontal="center" vertical="center"/>
    </xf>
    <xf numFmtId="0" fontId="30" fillId="37" borderId="0" xfId="0" applyFont="1" applyFill="1"/>
    <xf numFmtId="49" fontId="24" fillId="0" borderId="0" xfId="0" applyNumberFormat="1" applyFont="1" applyAlignment="1">
      <alignment vertical="center"/>
    </xf>
    <xf numFmtId="49" fontId="31" fillId="0" borderId="0" xfId="45" applyNumberFormat="1" applyFont="1"/>
    <xf numFmtId="0" fontId="24" fillId="37" borderId="0" xfId="0" applyFont="1" applyFill="1"/>
    <xf numFmtId="0" fontId="31" fillId="0" borderId="0" xfId="45" applyFont="1"/>
    <xf numFmtId="0" fontId="24" fillId="0" borderId="0" xfId="0" applyFont="1" applyAlignment="1">
      <alignment vertical="center"/>
    </xf>
    <xf numFmtId="0" fontId="33" fillId="0" borderId="0" xfId="0" applyFont="1" applyAlignment="1">
      <alignment vertical="center"/>
    </xf>
    <xf numFmtId="0" fontId="32" fillId="0" borderId="0" xfId="0" applyFont="1"/>
    <xf numFmtId="0" fontId="33" fillId="0" borderId="0" xfId="0" applyFont="1" applyAlignment="1">
      <alignment horizontal="center" vertical="center"/>
    </xf>
    <xf numFmtId="0" fontId="24" fillId="0" borderId="0" xfId="0" applyFont="1" applyAlignment="1">
      <alignment horizontal="right"/>
    </xf>
    <xf numFmtId="0" fontId="25" fillId="0" borderId="22" xfId="0" applyFont="1" applyFill="1" applyBorder="1" applyAlignment="1">
      <alignment vertical="center" wrapText="1"/>
    </xf>
    <xf numFmtId="2" fontId="25" fillId="0" borderId="22" xfId="0" applyNumberFormat="1" applyFont="1" applyFill="1" applyBorder="1" applyAlignment="1">
      <alignment horizontal="center" vertical="center" wrapText="1"/>
    </xf>
    <xf numFmtId="2" fontId="25" fillId="0" borderId="27" xfId="0" applyNumberFormat="1" applyFont="1" applyFill="1" applyBorder="1" applyAlignment="1">
      <alignment horizontal="center" vertical="center" wrapText="1"/>
    </xf>
    <xf numFmtId="0" fontId="25" fillId="0" borderId="24" xfId="0" applyFont="1" applyFill="1" applyBorder="1" applyAlignment="1">
      <alignment horizontal="center" vertical="center" wrapText="1"/>
    </xf>
    <xf numFmtId="3" fontId="25" fillId="0" borderId="24" xfId="0" applyNumberFormat="1" applyFont="1" applyFill="1" applyBorder="1" applyAlignment="1">
      <alignment horizontal="center" vertical="center" wrapText="1"/>
    </xf>
    <xf numFmtId="4" fontId="25" fillId="0" borderId="27" xfId="0" applyNumberFormat="1" applyFont="1" applyFill="1" applyBorder="1" applyAlignment="1">
      <alignment horizontal="center" vertical="center" wrapText="1"/>
    </xf>
    <xf numFmtId="3" fontId="27" fillId="0" borderId="28" xfId="0" applyNumberFormat="1" applyFont="1" applyFill="1" applyBorder="1" applyAlignment="1">
      <alignment horizontal="center" vertical="center" wrapText="1"/>
    </xf>
    <xf numFmtId="1" fontId="25" fillId="0" borderId="24" xfId="0" applyNumberFormat="1" applyFont="1" applyFill="1" applyBorder="1" applyAlignment="1">
      <alignment horizontal="center" vertical="center" wrapText="1"/>
    </xf>
    <xf numFmtId="1" fontId="25" fillId="0" borderId="27" xfId="0" applyNumberFormat="1" applyFont="1" applyFill="1" applyBorder="1" applyAlignment="1">
      <alignment horizontal="center" vertical="center" wrapText="1"/>
    </xf>
    <xf numFmtId="0" fontId="25" fillId="0" borderId="26" xfId="0" applyFont="1" applyFill="1" applyBorder="1" applyAlignment="1">
      <alignment horizontal="center" vertical="center" wrapText="1"/>
    </xf>
    <xf numFmtId="3" fontId="25" fillId="0" borderId="23" xfId="0" applyNumberFormat="1" applyFont="1" applyFill="1" applyBorder="1" applyAlignment="1">
      <alignment horizontal="center" vertical="center" wrapText="1"/>
    </xf>
    <xf numFmtId="0" fontId="25" fillId="0" borderId="25" xfId="0" applyFont="1" applyFill="1" applyBorder="1" applyAlignment="1">
      <alignment horizontal="center" vertical="center" wrapText="1"/>
    </xf>
    <xf numFmtId="3" fontId="25" fillId="0" borderId="26" xfId="0" applyNumberFormat="1"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4" xfId="0" applyFont="1" applyFill="1" applyBorder="1" applyAlignment="1">
      <alignment vertical="center"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xr:uid="{DE90DB55-DAC1-4DD4-9CB9-CC1BA2E56E6D}"/>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5"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BE"/>
      <color rgb="FFA8A800"/>
      <color rgb="FFC8F0C8"/>
      <color rgb="FFE6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4F0D-E677-4271-8396-708486749A2B}">
  <dimension ref="A1:R46"/>
  <sheetViews>
    <sheetView workbookViewId="0">
      <selection activeCell="B26" sqref="B26"/>
    </sheetView>
  </sheetViews>
  <sheetFormatPr defaultColWidth="12.5703125" defaultRowHeight="12.75" x14ac:dyDescent="0.2"/>
  <cols>
    <col min="1" max="1" width="15.5703125" style="79" customWidth="1"/>
    <col min="2" max="2" width="20.28515625" style="79" customWidth="1"/>
    <col min="3" max="16384" width="12.5703125" style="79"/>
  </cols>
  <sheetData>
    <row r="1" spans="1:18" x14ac:dyDescent="0.2">
      <c r="A1" s="253" t="s">
        <v>120</v>
      </c>
      <c r="B1" s="256"/>
    </row>
    <row r="2" spans="1:18" x14ac:dyDescent="0.2">
      <c r="A2" s="257" t="s">
        <v>121</v>
      </c>
    </row>
    <row r="3" spans="1:18" x14ac:dyDescent="0.2">
      <c r="A3" s="79" t="s">
        <v>122</v>
      </c>
    </row>
    <row r="4" spans="1:18" x14ac:dyDescent="0.2">
      <c r="A4" s="79" t="s">
        <v>123</v>
      </c>
    </row>
    <row r="5" spans="1:18" x14ac:dyDescent="0.2">
      <c r="A5" s="79" t="s">
        <v>124</v>
      </c>
    </row>
    <row r="8" spans="1:18" x14ac:dyDescent="0.2">
      <c r="A8" s="253" t="s">
        <v>125</v>
      </c>
      <c r="B8" s="256"/>
    </row>
    <row r="9" spans="1:18" x14ac:dyDescent="0.2">
      <c r="A9" s="258" t="s">
        <v>126</v>
      </c>
      <c r="B9" s="259"/>
      <c r="C9" s="259"/>
      <c r="D9" s="259"/>
      <c r="E9" s="259"/>
      <c r="F9" s="259"/>
      <c r="G9" s="259"/>
      <c r="H9" s="259"/>
      <c r="I9" s="259"/>
      <c r="J9" s="259"/>
    </row>
    <row r="10" spans="1:18" x14ac:dyDescent="0.2">
      <c r="A10" s="258" t="s">
        <v>127</v>
      </c>
      <c r="B10" s="259"/>
      <c r="C10" s="259"/>
      <c r="D10" s="259"/>
      <c r="E10" s="259"/>
      <c r="F10" s="259"/>
      <c r="G10" s="259"/>
      <c r="H10" s="259"/>
      <c r="I10" s="259"/>
      <c r="J10" s="259"/>
      <c r="K10" s="259"/>
      <c r="L10" s="259"/>
      <c r="M10" s="259"/>
    </row>
    <row r="11" spans="1:18" x14ac:dyDescent="0.2">
      <c r="A11" s="258" t="s">
        <v>128</v>
      </c>
      <c r="B11" s="259"/>
      <c r="C11" s="259"/>
      <c r="D11" s="259"/>
      <c r="E11" s="259"/>
      <c r="F11" s="259"/>
      <c r="G11" s="259"/>
      <c r="H11" s="259"/>
      <c r="I11" s="259"/>
      <c r="J11" s="259"/>
      <c r="K11" s="259"/>
      <c r="L11" s="259"/>
      <c r="M11" s="259"/>
      <c r="N11" s="259"/>
      <c r="O11" s="259"/>
      <c r="P11" s="259"/>
      <c r="Q11" s="259"/>
      <c r="R11" s="259"/>
    </row>
    <row r="12" spans="1:18" x14ac:dyDescent="0.2">
      <c r="A12" s="258" t="s">
        <v>129</v>
      </c>
      <c r="B12" s="259"/>
      <c r="C12" s="259"/>
      <c r="D12" s="259"/>
      <c r="E12" s="259"/>
      <c r="F12" s="259"/>
      <c r="G12" s="259"/>
      <c r="H12" s="259"/>
      <c r="I12" s="259"/>
      <c r="J12" s="259"/>
      <c r="K12" s="259"/>
      <c r="L12" s="259"/>
      <c r="M12" s="259"/>
      <c r="N12" s="259"/>
      <c r="O12" s="259"/>
      <c r="P12" s="259"/>
      <c r="Q12" s="259"/>
    </row>
    <row r="13" spans="1:18" x14ac:dyDescent="0.2">
      <c r="A13" s="260" t="s">
        <v>130</v>
      </c>
      <c r="B13" s="261"/>
      <c r="C13" s="261"/>
      <c r="D13" s="261"/>
      <c r="E13" s="261"/>
      <c r="F13" s="261"/>
      <c r="G13" s="261"/>
      <c r="H13" s="261"/>
      <c r="I13" s="261"/>
      <c r="J13" s="261"/>
      <c r="K13" s="261"/>
      <c r="L13" s="261"/>
      <c r="M13" s="261"/>
      <c r="N13" s="261"/>
      <c r="O13" s="261"/>
      <c r="P13" s="261"/>
      <c r="Q13" s="261"/>
      <c r="R13" s="261"/>
    </row>
    <row r="15" spans="1:18" x14ac:dyDescent="0.2">
      <c r="E15" s="79" t="s">
        <v>131</v>
      </c>
    </row>
    <row r="16" spans="1:18" x14ac:dyDescent="0.2">
      <c r="A16" s="253" t="s">
        <v>132</v>
      </c>
      <c r="B16" s="256"/>
    </row>
    <row r="17" spans="1:2" x14ac:dyDescent="0.2">
      <c r="A17" s="79" t="s">
        <v>133</v>
      </c>
      <c r="B17" s="79" t="s">
        <v>134</v>
      </c>
    </row>
    <row r="19" spans="1:2" x14ac:dyDescent="0.2">
      <c r="A19" s="79" t="s">
        <v>135</v>
      </c>
      <c r="B19" s="257" t="s">
        <v>136</v>
      </c>
    </row>
    <row r="21" spans="1:2" x14ac:dyDescent="0.2">
      <c r="A21" s="79" t="s">
        <v>137</v>
      </c>
      <c r="B21" s="79" t="s">
        <v>138</v>
      </c>
    </row>
    <row r="22" spans="1:2" x14ac:dyDescent="0.2">
      <c r="B22" s="79" t="s">
        <v>139</v>
      </c>
    </row>
    <row r="23" spans="1:2" x14ac:dyDescent="0.2">
      <c r="B23" s="79" t="s">
        <v>140</v>
      </c>
    </row>
    <row r="25" spans="1:2" x14ac:dyDescent="0.2">
      <c r="A25" s="79" t="s">
        <v>141</v>
      </c>
      <c r="B25" s="79" t="s">
        <v>142</v>
      </c>
    </row>
    <row r="27" spans="1:2" x14ac:dyDescent="0.2">
      <c r="A27" s="79" t="s">
        <v>143</v>
      </c>
      <c r="B27" s="79" t="s">
        <v>144</v>
      </c>
    </row>
    <row r="30" spans="1:2" x14ac:dyDescent="0.2">
      <c r="A30" s="253" t="s">
        <v>145</v>
      </c>
      <c r="B30" s="256"/>
    </row>
    <row r="31" spans="1:2" x14ac:dyDescent="0.2">
      <c r="A31" s="79" t="s">
        <v>146</v>
      </c>
    </row>
    <row r="32" spans="1:2" x14ac:dyDescent="0.2">
      <c r="A32" s="257" t="s">
        <v>147</v>
      </c>
    </row>
    <row r="46" spans="1:1" x14ac:dyDescent="0.2">
      <c r="A46" s="262"/>
    </row>
  </sheetData>
  <hyperlinks>
    <hyperlink ref="B19" r:id="rId1" xr:uid="{3F4D4DDB-8C2A-4E12-9E03-9E01C01465B7}"/>
    <hyperlink ref="A2" r:id="rId2" xr:uid="{64DB98CD-B72B-44AA-BD26-4047138E036A}"/>
    <hyperlink ref="A32" r:id="rId3" xr:uid="{097A06A5-9955-419C-BBC5-0F7D5F8FD8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workbookViewId="0">
      <selection activeCell="J12" sqref="J12"/>
    </sheetView>
  </sheetViews>
  <sheetFormatPr defaultRowHeight="12.75" x14ac:dyDescent="0.2"/>
  <cols>
    <col min="1" max="1" width="12.42578125" style="80" bestFit="1" customWidth="1"/>
    <col min="2" max="11" width="9.140625" style="80"/>
    <col min="12" max="12" width="9.140625" style="208"/>
    <col min="13" max="13" width="9.140625" style="80"/>
    <col min="14" max="14" width="9.140625" style="208"/>
    <col min="15" max="17" width="9.140625" style="80"/>
    <col min="18" max="18" width="9.140625" style="208"/>
    <col min="19" max="21" width="9.140625" style="80"/>
    <col min="22" max="22" width="10.5703125" style="80" bestFit="1" customWidth="1"/>
    <col min="23" max="23" width="11.42578125" style="210" bestFit="1" customWidth="1"/>
    <col min="24" max="26" width="9.140625" style="210"/>
    <col min="27" max="16384" width="9.140625" style="80"/>
  </cols>
  <sheetData>
    <row r="1" spans="1:26" ht="76.5" x14ac:dyDescent="0.2">
      <c r="A1" s="202" t="s">
        <v>17</v>
      </c>
      <c r="B1" s="203" t="s">
        <v>4</v>
      </c>
      <c r="C1" s="203" t="s">
        <v>18</v>
      </c>
      <c r="D1" s="203" t="s">
        <v>19</v>
      </c>
      <c r="E1" s="203" t="s">
        <v>20</v>
      </c>
      <c r="F1" s="203" t="s">
        <v>21</v>
      </c>
      <c r="G1" s="203" t="s">
        <v>22</v>
      </c>
      <c r="H1" s="206" t="s">
        <v>96</v>
      </c>
      <c r="I1" s="206" t="s">
        <v>97</v>
      </c>
      <c r="J1" s="206" t="s">
        <v>98</v>
      </c>
      <c r="K1" s="206" t="s">
        <v>103</v>
      </c>
      <c r="L1" s="207" t="s">
        <v>104</v>
      </c>
      <c r="M1" s="206" t="s">
        <v>99</v>
      </c>
      <c r="N1" s="207" t="s">
        <v>105</v>
      </c>
      <c r="O1" s="206" t="s">
        <v>12</v>
      </c>
      <c r="P1" s="206" t="s">
        <v>13</v>
      </c>
      <c r="Q1" s="206" t="s">
        <v>106</v>
      </c>
      <c r="R1" s="207" t="s">
        <v>107</v>
      </c>
      <c r="S1" s="206" t="s">
        <v>100</v>
      </c>
      <c r="T1" s="206" t="s">
        <v>101</v>
      </c>
      <c r="U1" s="206" t="s">
        <v>102</v>
      </c>
      <c r="V1" s="206" t="s">
        <v>90</v>
      </c>
      <c r="W1" s="209" t="s">
        <v>108</v>
      </c>
      <c r="X1" s="209" t="s">
        <v>109</v>
      </c>
      <c r="Y1" s="209" t="s">
        <v>110</v>
      </c>
      <c r="Z1" s="209" t="s">
        <v>111</v>
      </c>
    </row>
    <row r="2" spans="1:26" x14ac:dyDescent="0.2">
      <c r="A2" s="213">
        <v>488100000</v>
      </c>
      <c r="B2" s="214">
        <v>95196</v>
      </c>
      <c r="C2" s="214">
        <v>39687</v>
      </c>
      <c r="D2" s="214">
        <v>37193</v>
      </c>
      <c r="E2" s="214"/>
      <c r="F2" s="214"/>
      <c r="G2" s="214"/>
      <c r="H2" s="215">
        <v>46115</v>
      </c>
      <c r="I2" s="215">
        <v>37800</v>
      </c>
      <c r="J2" s="215">
        <v>3515</v>
      </c>
      <c r="K2" s="215">
        <f t="shared" ref="K2:K11" si="0">I2+J2</f>
        <v>41315</v>
      </c>
      <c r="L2" s="210">
        <f t="shared" ref="L2:L11" si="1">K2/H2</f>
        <v>0.89591239293071667</v>
      </c>
      <c r="M2" s="215">
        <v>1000</v>
      </c>
      <c r="N2" s="210">
        <f t="shared" ref="N2:N11" si="2">M2/H2</f>
        <v>2.1684918139434024E-2</v>
      </c>
      <c r="O2" s="215">
        <v>2595</v>
      </c>
      <c r="P2" s="215">
        <v>660</v>
      </c>
      <c r="Q2" s="215">
        <f t="shared" ref="Q2:Q11" si="3">O2+P2</f>
        <v>3255</v>
      </c>
      <c r="R2" s="210">
        <f t="shared" ref="R2:R11" si="4">Q2/H2</f>
        <v>7.0584408543857752E-2</v>
      </c>
      <c r="S2" s="215">
        <v>90</v>
      </c>
      <c r="T2" s="215">
        <v>85</v>
      </c>
      <c r="U2" s="215">
        <v>365</v>
      </c>
      <c r="V2" s="215" t="s">
        <v>44</v>
      </c>
      <c r="W2" s="210">
        <f>R2*1.5</f>
        <v>0.10587661281578663</v>
      </c>
      <c r="X2" s="210">
        <v>0.1065</v>
      </c>
      <c r="Y2" s="210">
        <f>N2*1.5</f>
        <v>3.252737720915104E-2</v>
      </c>
      <c r="Z2" s="210">
        <v>7.4999999999999997E-2</v>
      </c>
    </row>
    <row r="3" spans="1:26" x14ac:dyDescent="0.2">
      <c r="A3" s="220">
        <v>488100001</v>
      </c>
      <c r="B3" s="221">
        <v>1755</v>
      </c>
      <c r="C3" s="221">
        <v>736</v>
      </c>
      <c r="D3" s="221">
        <v>687</v>
      </c>
      <c r="E3" s="221">
        <v>10.38030029296875</v>
      </c>
      <c r="F3" s="221">
        <v>169.07025331326639</v>
      </c>
      <c r="G3" s="221">
        <v>70.90353643223024</v>
      </c>
      <c r="H3" s="211">
        <v>745</v>
      </c>
      <c r="I3" s="211">
        <v>710</v>
      </c>
      <c r="J3" s="211">
        <v>20</v>
      </c>
      <c r="K3" s="211">
        <f t="shared" si="0"/>
        <v>730</v>
      </c>
      <c r="L3" s="212">
        <f t="shared" si="1"/>
        <v>0.97986577181208057</v>
      </c>
      <c r="M3" s="211">
        <v>10</v>
      </c>
      <c r="N3" s="212">
        <f t="shared" si="2"/>
        <v>1.3422818791946308E-2</v>
      </c>
      <c r="O3" s="211">
        <v>0</v>
      </c>
      <c r="P3" s="211">
        <v>10</v>
      </c>
      <c r="Q3" s="211">
        <f t="shared" si="3"/>
        <v>10</v>
      </c>
      <c r="R3" s="212">
        <f t="shared" si="4"/>
        <v>1.3422818791946308E-2</v>
      </c>
      <c r="S3" s="211">
        <v>0</v>
      </c>
      <c r="T3" s="211">
        <v>0</v>
      </c>
      <c r="U3" s="211">
        <v>0</v>
      </c>
      <c r="V3" s="211" t="s">
        <v>7</v>
      </c>
    </row>
    <row r="4" spans="1:26" x14ac:dyDescent="0.2">
      <c r="A4" s="220">
        <v>488100002</v>
      </c>
      <c r="B4" s="221">
        <v>4453</v>
      </c>
      <c r="C4" s="221">
        <v>2068</v>
      </c>
      <c r="D4" s="221">
        <v>1925</v>
      </c>
      <c r="E4" s="221">
        <v>8.3510998535156258</v>
      </c>
      <c r="F4" s="221">
        <v>533.22317755850884</v>
      </c>
      <c r="G4" s="221">
        <v>247.6320528163028</v>
      </c>
      <c r="H4" s="211">
        <v>1935</v>
      </c>
      <c r="I4" s="211">
        <v>1560</v>
      </c>
      <c r="J4" s="211">
        <v>130</v>
      </c>
      <c r="K4" s="211">
        <f t="shared" si="0"/>
        <v>1690</v>
      </c>
      <c r="L4" s="212">
        <f t="shared" si="1"/>
        <v>0.87338501291989667</v>
      </c>
      <c r="M4" s="211">
        <v>35</v>
      </c>
      <c r="N4" s="212">
        <f t="shared" si="2"/>
        <v>1.8087855297157621E-2</v>
      </c>
      <c r="O4" s="211">
        <v>155</v>
      </c>
      <c r="P4" s="211">
        <v>35</v>
      </c>
      <c r="Q4" s="211">
        <f t="shared" si="3"/>
        <v>190</v>
      </c>
      <c r="R4" s="212">
        <f t="shared" si="4"/>
        <v>9.8191214470284241E-2</v>
      </c>
      <c r="S4" s="211">
        <v>0</v>
      </c>
      <c r="T4" s="211">
        <v>10</v>
      </c>
      <c r="U4" s="211">
        <v>10</v>
      </c>
      <c r="V4" s="211" t="s">
        <v>7</v>
      </c>
    </row>
    <row r="5" spans="1:26" x14ac:dyDescent="0.2">
      <c r="A5" s="220">
        <v>488100003</v>
      </c>
      <c r="B5" s="221">
        <v>3752</v>
      </c>
      <c r="C5" s="221">
        <v>1963</v>
      </c>
      <c r="D5" s="221">
        <v>1785</v>
      </c>
      <c r="E5" s="221">
        <v>1.3289999389648437</v>
      </c>
      <c r="F5" s="221">
        <v>2823.1754494454135</v>
      </c>
      <c r="G5" s="221">
        <v>1477.0504816794635</v>
      </c>
      <c r="H5" s="211">
        <v>1750</v>
      </c>
      <c r="I5" s="211">
        <v>1440</v>
      </c>
      <c r="J5" s="211">
        <v>150</v>
      </c>
      <c r="K5" s="211">
        <f t="shared" si="0"/>
        <v>1590</v>
      </c>
      <c r="L5" s="212">
        <f t="shared" si="1"/>
        <v>0.90857142857142859</v>
      </c>
      <c r="M5" s="211">
        <v>25</v>
      </c>
      <c r="N5" s="212">
        <f t="shared" si="2"/>
        <v>1.4285714285714285E-2</v>
      </c>
      <c r="O5" s="211">
        <v>85</v>
      </c>
      <c r="P5" s="211">
        <v>25</v>
      </c>
      <c r="Q5" s="211">
        <f t="shared" si="3"/>
        <v>110</v>
      </c>
      <c r="R5" s="212">
        <f t="shared" si="4"/>
        <v>6.2857142857142861E-2</v>
      </c>
      <c r="S5" s="211">
        <v>10</v>
      </c>
      <c r="T5" s="211">
        <v>0</v>
      </c>
      <c r="U5" s="211">
        <v>20</v>
      </c>
      <c r="V5" s="211" t="s">
        <v>7</v>
      </c>
    </row>
    <row r="6" spans="1:26" x14ac:dyDescent="0.2">
      <c r="A6" s="220">
        <v>488100004</v>
      </c>
      <c r="B6" s="221">
        <v>2905</v>
      </c>
      <c r="C6" s="221">
        <v>1258</v>
      </c>
      <c r="D6" s="221">
        <v>1204</v>
      </c>
      <c r="E6" s="221">
        <v>1.4041000366210938</v>
      </c>
      <c r="F6" s="221">
        <v>2068.9409046600108</v>
      </c>
      <c r="G6" s="221">
        <v>895.94755871335406</v>
      </c>
      <c r="H6" s="211">
        <v>1275</v>
      </c>
      <c r="I6" s="211">
        <v>1070</v>
      </c>
      <c r="J6" s="211">
        <v>100</v>
      </c>
      <c r="K6" s="211">
        <f t="shared" si="0"/>
        <v>1170</v>
      </c>
      <c r="L6" s="212">
        <f t="shared" si="1"/>
        <v>0.91764705882352937</v>
      </c>
      <c r="M6" s="211">
        <v>30</v>
      </c>
      <c r="N6" s="212">
        <f t="shared" si="2"/>
        <v>2.3529411764705882E-2</v>
      </c>
      <c r="O6" s="211">
        <v>50</v>
      </c>
      <c r="P6" s="211">
        <v>10</v>
      </c>
      <c r="Q6" s="211">
        <f t="shared" si="3"/>
        <v>60</v>
      </c>
      <c r="R6" s="212">
        <f t="shared" si="4"/>
        <v>4.7058823529411764E-2</v>
      </c>
      <c r="S6" s="211">
        <v>0</v>
      </c>
      <c r="T6" s="211">
        <v>10</v>
      </c>
      <c r="U6" s="211">
        <v>0</v>
      </c>
      <c r="V6" s="211" t="s">
        <v>7</v>
      </c>
    </row>
    <row r="7" spans="1:26" x14ac:dyDescent="0.2">
      <c r="A7" s="220">
        <v>488100005</v>
      </c>
      <c r="B7" s="221">
        <v>4149</v>
      </c>
      <c r="C7" s="221">
        <v>1998</v>
      </c>
      <c r="D7" s="221">
        <v>1860</v>
      </c>
      <c r="E7" s="221">
        <v>4.0058999633789059</v>
      </c>
      <c r="F7" s="221">
        <v>1035.7223190617051</v>
      </c>
      <c r="G7" s="221">
        <v>498.76432718372786</v>
      </c>
      <c r="H7" s="211">
        <v>2170</v>
      </c>
      <c r="I7" s="211">
        <v>1675</v>
      </c>
      <c r="J7" s="211">
        <v>165</v>
      </c>
      <c r="K7" s="211">
        <f t="shared" si="0"/>
        <v>1840</v>
      </c>
      <c r="L7" s="212">
        <f t="shared" si="1"/>
        <v>0.84792626728110598</v>
      </c>
      <c r="M7" s="211">
        <v>85</v>
      </c>
      <c r="N7" s="212">
        <f t="shared" si="2"/>
        <v>3.9170506912442393E-2</v>
      </c>
      <c r="O7" s="211">
        <v>195</v>
      </c>
      <c r="P7" s="211">
        <v>30</v>
      </c>
      <c r="Q7" s="211">
        <f t="shared" si="3"/>
        <v>225</v>
      </c>
      <c r="R7" s="212">
        <f t="shared" si="4"/>
        <v>0.10368663594470046</v>
      </c>
      <c r="S7" s="211">
        <v>0</v>
      </c>
      <c r="T7" s="211">
        <v>0</v>
      </c>
      <c r="U7" s="211">
        <v>20</v>
      </c>
      <c r="V7" s="211" t="s">
        <v>7</v>
      </c>
    </row>
    <row r="8" spans="1:26" x14ac:dyDescent="0.2">
      <c r="A8" s="216">
        <v>488100006</v>
      </c>
      <c r="B8" s="217">
        <v>3682</v>
      </c>
      <c r="C8" s="217">
        <v>1919</v>
      </c>
      <c r="D8" s="217">
        <v>1753</v>
      </c>
      <c r="E8" s="217">
        <v>1.1152999877929688</v>
      </c>
      <c r="F8" s="217">
        <v>3301.3539319463198</v>
      </c>
      <c r="G8" s="217">
        <v>1720.6133067368244</v>
      </c>
      <c r="H8" s="218">
        <v>1935</v>
      </c>
      <c r="I8" s="218">
        <v>1230</v>
      </c>
      <c r="J8" s="218">
        <v>220</v>
      </c>
      <c r="K8" s="218">
        <f t="shared" si="0"/>
        <v>1450</v>
      </c>
      <c r="L8" s="219">
        <f t="shared" si="1"/>
        <v>0.74935400516795869</v>
      </c>
      <c r="M8" s="218">
        <v>40</v>
      </c>
      <c r="N8" s="219">
        <f t="shared" si="2"/>
        <v>2.0671834625322998E-2</v>
      </c>
      <c r="O8" s="218">
        <v>305</v>
      </c>
      <c r="P8" s="218">
        <v>95</v>
      </c>
      <c r="Q8" s="218">
        <f t="shared" si="3"/>
        <v>400</v>
      </c>
      <c r="R8" s="219">
        <f t="shared" si="4"/>
        <v>0.20671834625322996</v>
      </c>
      <c r="S8" s="218">
        <v>0</v>
      </c>
      <c r="T8" s="218">
        <v>10</v>
      </c>
      <c r="U8" s="218">
        <v>25</v>
      </c>
      <c r="V8" s="218" t="s">
        <v>5</v>
      </c>
    </row>
    <row r="9" spans="1:26" x14ac:dyDescent="0.2">
      <c r="A9" s="216">
        <v>488100007</v>
      </c>
      <c r="B9" s="217">
        <v>1444</v>
      </c>
      <c r="C9" s="217">
        <v>886</v>
      </c>
      <c r="D9" s="217">
        <v>838</v>
      </c>
      <c r="E9" s="217">
        <v>2.356999969482422</v>
      </c>
      <c r="F9" s="217">
        <v>612.64319842867485</v>
      </c>
      <c r="G9" s="217">
        <v>375.90157465914535</v>
      </c>
      <c r="H9" s="218">
        <v>275</v>
      </c>
      <c r="I9" s="218">
        <v>190</v>
      </c>
      <c r="J9" s="218">
        <v>0</v>
      </c>
      <c r="K9" s="218">
        <f t="shared" si="0"/>
        <v>190</v>
      </c>
      <c r="L9" s="219">
        <f t="shared" si="1"/>
        <v>0.69090909090909092</v>
      </c>
      <c r="M9" s="218">
        <v>10</v>
      </c>
      <c r="N9" s="219">
        <f t="shared" si="2"/>
        <v>3.6363636363636362E-2</v>
      </c>
      <c r="O9" s="218">
        <v>60</v>
      </c>
      <c r="P9" s="218">
        <v>10</v>
      </c>
      <c r="Q9" s="218">
        <f t="shared" si="3"/>
        <v>70</v>
      </c>
      <c r="R9" s="219">
        <f t="shared" si="4"/>
        <v>0.25454545454545452</v>
      </c>
      <c r="S9" s="218">
        <v>0</v>
      </c>
      <c r="T9" s="218">
        <v>0</v>
      </c>
      <c r="U9" s="218">
        <v>0</v>
      </c>
      <c r="V9" s="218" t="s">
        <v>5</v>
      </c>
    </row>
    <row r="10" spans="1:26" x14ac:dyDescent="0.2">
      <c r="A10" s="216">
        <v>488100008</v>
      </c>
      <c r="B10" s="217">
        <v>2946</v>
      </c>
      <c r="C10" s="217">
        <v>1364</v>
      </c>
      <c r="D10" s="217">
        <v>1258</v>
      </c>
      <c r="E10" s="217">
        <v>1.7866000366210937</v>
      </c>
      <c r="F10" s="217">
        <v>1648.9420909067151</v>
      </c>
      <c r="G10" s="217">
        <v>763.46130753454156</v>
      </c>
      <c r="H10" s="218">
        <v>1375</v>
      </c>
      <c r="I10" s="218">
        <v>960</v>
      </c>
      <c r="J10" s="218">
        <v>165</v>
      </c>
      <c r="K10" s="218">
        <f t="shared" si="0"/>
        <v>1125</v>
      </c>
      <c r="L10" s="219">
        <f t="shared" si="1"/>
        <v>0.81818181818181823</v>
      </c>
      <c r="M10" s="218">
        <v>10</v>
      </c>
      <c r="N10" s="219">
        <f t="shared" si="2"/>
        <v>7.2727272727272727E-3</v>
      </c>
      <c r="O10" s="218">
        <v>190</v>
      </c>
      <c r="P10" s="218">
        <v>30</v>
      </c>
      <c r="Q10" s="218">
        <f t="shared" si="3"/>
        <v>220</v>
      </c>
      <c r="R10" s="219">
        <f t="shared" si="4"/>
        <v>0.16</v>
      </c>
      <c r="S10" s="218">
        <v>0</v>
      </c>
      <c r="T10" s="218">
        <v>10</v>
      </c>
      <c r="U10" s="218">
        <v>0</v>
      </c>
      <c r="V10" s="218" t="s">
        <v>5</v>
      </c>
    </row>
    <row r="11" spans="1:26" x14ac:dyDescent="0.2">
      <c r="A11" s="220">
        <v>488100009</v>
      </c>
      <c r="B11" s="221">
        <v>2211</v>
      </c>
      <c r="C11" s="221">
        <v>1007</v>
      </c>
      <c r="D11" s="221">
        <v>957</v>
      </c>
      <c r="E11" s="221">
        <v>2.3007000732421874</v>
      </c>
      <c r="F11" s="221">
        <v>961.01183536027781</v>
      </c>
      <c r="G11" s="221">
        <v>437.69286214735399</v>
      </c>
      <c r="H11" s="211">
        <v>1155</v>
      </c>
      <c r="I11" s="211">
        <v>935</v>
      </c>
      <c r="J11" s="211">
        <v>105</v>
      </c>
      <c r="K11" s="211">
        <f t="shared" si="0"/>
        <v>1040</v>
      </c>
      <c r="L11" s="212">
        <f t="shared" si="1"/>
        <v>0.90043290043290047</v>
      </c>
      <c r="M11" s="211">
        <v>20</v>
      </c>
      <c r="N11" s="212">
        <f t="shared" si="2"/>
        <v>1.7316017316017316E-2</v>
      </c>
      <c r="O11" s="211">
        <v>60</v>
      </c>
      <c r="P11" s="211">
        <v>30</v>
      </c>
      <c r="Q11" s="211">
        <f t="shared" si="3"/>
        <v>90</v>
      </c>
      <c r="R11" s="212">
        <f t="shared" si="4"/>
        <v>7.792207792207792E-2</v>
      </c>
      <c r="S11" s="211">
        <v>0</v>
      </c>
      <c r="T11" s="211">
        <v>0</v>
      </c>
      <c r="U11" s="211">
        <v>0</v>
      </c>
      <c r="V11" s="211" t="s">
        <v>7</v>
      </c>
    </row>
    <row r="12" spans="1:26" x14ac:dyDescent="0.2">
      <c r="A12" s="204">
        <v>488100010</v>
      </c>
      <c r="B12" s="205">
        <v>30</v>
      </c>
      <c r="C12" s="205">
        <v>8</v>
      </c>
      <c r="D12" s="205">
        <v>8</v>
      </c>
      <c r="E12" s="205">
        <v>12.331500244140624</v>
      </c>
      <c r="F12" s="205">
        <v>2.4327940158177146</v>
      </c>
      <c r="G12" s="205">
        <v>0.648745070884724</v>
      </c>
      <c r="V12" s="80" t="s">
        <v>3</v>
      </c>
    </row>
    <row r="13" spans="1:26" x14ac:dyDescent="0.2">
      <c r="A13" s="216">
        <v>488100011</v>
      </c>
      <c r="B13" s="217">
        <v>4436</v>
      </c>
      <c r="C13" s="217">
        <v>2116</v>
      </c>
      <c r="D13" s="217">
        <v>1951</v>
      </c>
      <c r="E13" s="217">
        <v>1.6616000366210937</v>
      </c>
      <c r="F13" s="217">
        <v>2669.7158776071765</v>
      </c>
      <c r="G13" s="217">
        <v>1273.4713248459841</v>
      </c>
      <c r="H13" s="218">
        <v>2395</v>
      </c>
      <c r="I13" s="218">
        <v>1835</v>
      </c>
      <c r="J13" s="218">
        <v>165</v>
      </c>
      <c r="K13" s="218">
        <f t="shared" ref="K13:K22" si="5">I13+J13</f>
        <v>2000</v>
      </c>
      <c r="L13" s="219">
        <f t="shared" ref="L13:L22" si="6">K13/H13</f>
        <v>0.83507306889352817</v>
      </c>
      <c r="M13" s="218">
        <v>70</v>
      </c>
      <c r="N13" s="219">
        <f t="shared" ref="N13:N22" si="7">M13/H13</f>
        <v>2.9227557411273485E-2</v>
      </c>
      <c r="O13" s="218">
        <v>240</v>
      </c>
      <c r="P13" s="218">
        <v>45</v>
      </c>
      <c r="Q13" s="218">
        <f t="shared" ref="Q13:Q22" si="8">O13+P13</f>
        <v>285</v>
      </c>
      <c r="R13" s="219">
        <f t="shared" ref="R13:R22" si="9">Q13/H13</f>
        <v>0.11899791231732777</v>
      </c>
      <c r="S13" s="218">
        <v>10</v>
      </c>
      <c r="T13" s="218">
        <v>10</v>
      </c>
      <c r="U13" s="218">
        <v>35</v>
      </c>
      <c r="V13" s="218" t="s">
        <v>5</v>
      </c>
    </row>
    <row r="14" spans="1:26" x14ac:dyDescent="0.2">
      <c r="A14" s="216">
        <v>488100012</v>
      </c>
      <c r="B14" s="217">
        <v>1773</v>
      </c>
      <c r="C14" s="217">
        <v>860</v>
      </c>
      <c r="D14" s="217">
        <v>820</v>
      </c>
      <c r="E14" s="217">
        <v>4.6542999267578127</v>
      </c>
      <c r="F14" s="217">
        <v>380.93806327497947</v>
      </c>
      <c r="G14" s="217">
        <v>184.77537192130984</v>
      </c>
      <c r="H14" s="218">
        <v>860</v>
      </c>
      <c r="I14" s="218">
        <v>630</v>
      </c>
      <c r="J14" s="218">
        <v>105</v>
      </c>
      <c r="K14" s="218">
        <f t="shared" si="5"/>
        <v>735</v>
      </c>
      <c r="L14" s="219">
        <f t="shared" si="6"/>
        <v>0.85465116279069764</v>
      </c>
      <c r="M14" s="218">
        <v>15</v>
      </c>
      <c r="N14" s="219">
        <f t="shared" si="7"/>
        <v>1.7441860465116279E-2</v>
      </c>
      <c r="O14" s="218">
        <v>85</v>
      </c>
      <c r="P14" s="218">
        <v>15</v>
      </c>
      <c r="Q14" s="218">
        <f t="shared" si="8"/>
        <v>100</v>
      </c>
      <c r="R14" s="219">
        <f t="shared" si="9"/>
        <v>0.11627906976744186</v>
      </c>
      <c r="S14" s="218">
        <v>10</v>
      </c>
      <c r="T14" s="218">
        <v>0</v>
      </c>
      <c r="U14" s="218">
        <v>0</v>
      </c>
      <c r="V14" s="218" t="s">
        <v>5</v>
      </c>
    </row>
    <row r="15" spans="1:26" x14ac:dyDescent="0.2">
      <c r="A15" s="220">
        <v>488100013</v>
      </c>
      <c r="B15" s="221">
        <v>4412</v>
      </c>
      <c r="C15" s="221">
        <v>1928</v>
      </c>
      <c r="D15" s="221">
        <v>1851</v>
      </c>
      <c r="E15" s="221">
        <v>4.6285000610351563</v>
      </c>
      <c r="F15" s="221">
        <v>953.22457422918637</v>
      </c>
      <c r="G15" s="221">
        <v>416.54963261873786</v>
      </c>
      <c r="H15" s="211">
        <v>2225</v>
      </c>
      <c r="I15" s="211">
        <v>1790</v>
      </c>
      <c r="J15" s="211">
        <v>170</v>
      </c>
      <c r="K15" s="211">
        <f t="shared" si="5"/>
        <v>1960</v>
      </c>
      <c r="L15" s="212">
        <f t="shared" si="6"/>
        <v>0.88089887640449438</v>
      </c>
      <c r="M15" s="211">
        <v>75</v>
      </c>
      <c r="N15" s="212">
        <f t="shared" si="7"/>
        <v>3.3707865168539325E-2</v>
      </c>
      <c r="O15" s="211">
        <v>105</v>
      </c>
      <c r="P15" s="211">
        <v>20</v>
      </c>
      <c r="Q15" s="211">
        <f t="shared" si="8"/>
        <v>125</v>
      </c>
      <c r="R15" s="212">
        <f t="shared" si="9"/>
        <v>5.6179775280898875E-2</v>
      </c>
      <c r="S15" s="211">
        <v>15</v>
      </c>
      <c r="T15" s="211">
        <v>10</v>
      </c>
      <c r="U15" s="211">
        <v>30</v>
      </c>
      <c r="V15" s="211" t="s">
        <v>7</v>
      </c>
    </row>
    <row r="16" spans="1:26" x14ac:dyDescent="0.2">
      <c r="A16" s="220">
        <v>488100014</v>
      </c>
      <c r="B16" s="221">
        <v>4367</v>
      </c>
      <c r="C16" s="221">
        <v>1897</v>
      </c>
      <c r="D16" s="221">
        <v>1841</v>
      </c>
      <c r="E16" s="221">
        <v>1.9325999450683593</v>
      </c>
      <c r="F16" s="221">
        <v>2259.6502763770554</v>
      </c>
      <c r="G16" s="221">
        <v>981.5792476041388</v>
      </c>
      <c r="H16" s="211">
        <v>2085</v>
      </c>
      <c r="I16" s="211">
        <v>1680</v>
      </c>
      <c r="J16" s="211">
        <v>180</v>
      </c>
      <c r="K16" s="211">
        <f t="shared" si="5"/>
        <v>1860</v>
      </c>
      <c r="L16" s="212">
        <f t="shared" si="6"/>
        <v>0.8920863309352518</v>
      </c>
      <c r="M16" s="211">
        <v>60</v>
      </c>
      <c r="N16" s="212">
        <f t="shared" si="7"/>
        <v>2.8776978417266189E-2</v>
      </c>
      <c r="O16" s="211">
        <v>75</v>
      </c>
      <c r="P16" s="211">
        <v>30</v>
      </c>
      <c r="Q16" s="211">
        <f t="shared" si="8"/>
        <v>105</v>
      </c>
      <c r="R16" s="212">
        <f t="shared" si="9"/>
        <v>5.0359712230215826E-2</v>
      </c>
      <c r="S16" s="211">
        <v>15</v>
      </c>
      <c r="T16" s="211">
        <v>20</v>
      </c>
      <c r="U16" s="211">
        <v>15</v>
      </c>
      <c r="V16" s="211" t="s">
        <v>7</v>
      </c>
    </row>
    <row r="17" spans="1:26" x14ac:dyDescent="0.2">
      <c r="A17" s="220">
        <v>488100015</v>
      </c>
      <c r="B17" s="221">
        <v>3703</v>
      </c>
      <c r="C17" s="221">
        <v>1419</v>
      </c>
      <c r="D17" s="221">
        <v>1369</v>
      </c>
      <c r="E17" s="221">
        <v>1.1262000274658204</v>
      </c>
      <c r="F17" s="221">
        <v>3288.0482238421755</v>
      </c>
      <c r="G17" s="221">
        <v>1259.989313970307</v>
      </c>
      <c r="H17" s="211">
        <v>1870</v>
      </c>
      <c r="I17" s="211">
        <v>1510</v>
      </c>
      <c r="J17" s="211">
        <v>125</v>
      </c>
      <c r="K17" s="211">
        <f t="shared" si="5"/>
        <v>1635</v>
      </c>
      <c r="L17" s="212">
        <f t="shared" si="6"/>
        <v>0.87433155080213909</v>
      </c>
      <c r="M17" s="211">
        <v>105</v>
      </c>
      <c r="N17" s="212">
        <f t="shared" si="7"/>
        <v>5.6149732620320858E-2</v>
      </c>
      <c r="O17" s="211">
        <v>75</v>
      </c>
      <c r="P17" s="211">
        <v>40</v>
      </c>
      <c r="Q17" s="211">
        <f t="shared" si="8"/>
        <v>115</v>
      </c>
      <c r="R17" s="212">
        <f t="shared" si="9"/>
        <v>6.1497326203208559E-2</v>
      </c>
      <c r="S17" s="211">
        <v>10</v>
      </c>
      <c r="T17" s="211">
        <v>0</v>
      </c>
      <c r="U17" s="211">
        <v>0</v>
      </c>
      <c r="V17" s="211" t="s">
        <v>7</v>
      </c>
    </row>
    <row r="18" spans="1:26" x14ac:dyDescent="0.2">
      <c r="A18" s="220">
        <v>488100016</v>
      </c>
      <c r="B18" s="221">
        <v>4256</v>
      </c>
      <c r="C18" s="221">
        <v>1583</v>
      </c>
      <c r="D18" s="221">
        <v>1541</v>
      </c>
      <c r="E18" s="221">
        <v>12.720699462890625</v>
      </c>
      <c r="F18" s="221">
        <v>334.57279707108773</v>
      </c>
      <c r="G18" s="221">
        <v>124.44284251962685</v>
      </c>
      <c r="H18" s="211">
        <v>2480</v>
      </c>
      <c r="I18" s="211">
        <v>2110</v>
      </c>
      <c r="J18" s="211">
        <v>205</v>
      </c>
      <c r="K18" s="211">
        <f t="shared" si="5"/>
        <v>2315</v>
      </c>
      <c r="L18" s="212">
        <f t="shared" si="6"/>
        <v>0.93346774193548387</v>
      </c>
      <c r="M18" s="211">
        <v>55</v>
      </c>
      <c r="N18" s="212">
        <f t="shared" si="7"/>
        <v>2.2177419354838711E-2</v>
      </c>
      <c r="O18" s="211">
        <v>70</v>
      </c>
      <c r="P18" s="211">
        <v>30</v>
      </c>
      <c r="Q18" s="211">
        <f t="shared" si="8"/>
        <v>100</v>
      </c>
      <c r="R18" s="212">
        <f t="shared" si="9"/>
        <v>4.0322580645161289E-2</v>
      </c>
      <c r="S18" s="211">
        <v>0</v>
      </c>
      <c r="T18" s="211">
        <v>0</v>
      </c>
      <c r="U18" s="211">
        <v>0</v>
      </c>
      <c r="V18" s="211" t="s">
        <v>7</v>
      </c>
    </row>
    <row r="19" spans="1:26" x14ac:dyDescent="0.2">
      <c r="A19" s="220">
        <v>488100017</v>
      </c>
      <c r="B19" s="221">
        <v>8534</v>
      </c>
      <c r="C19" s="221">
        <v>3109</v>
      </c>
      <c r="D19" s="221">
        <v>2915</v>
      </c>
      <c r="E19" s="221">
        <v>30.20909912109375</v>
      </c>
      <c r="F19" s="221">
        <v>282.49766620948537</v>
      </c>
      <c r="G19" s="221">
        <v>102.91601174657723</v>
      </c>
      <c r="H19" s="211">
        <v>4615</v>
      </c>
      <c r="I19" s="211">
        <v>4015</v>
      </c>
      <c r="J19" s="211">
        <v>360</v>
      </c>
      <c r="K19" s="211">
        <f t="shared" si="5"/>
        <v>4375</v>
      </c>
      <c r="L19" s="212">
        <f t="shared" si="6"/>
        <v>0.94799566630552545</v>
      </c>
      <c r="M19" s="211">
        <v>95</v>
      </c>
      <c r="N19" s="212">
        <f t="shared" si="7"/>
        <v>2.0585048754062838E-2</v>
      </c>
      <c r="O19" s="211">
        <v>80</v>
      </c>
      <c r="P19" s="211">
        <v>10</v>
      </c>
      <c r="Q19" s="211">
        <f t="shared" si="8"/>
        <v>90</v>
      </c>
      <c r="R19" s="212">
        <f t="shared" si="9"/>
        <v>1.9501625135427952E-2</v>
      </c>
      <c r="S19" s="211">
        <v>0</v>
      </c>
      <c r="T19" s="211">
        <v>0</v>
      </c>
      <c r="U19" s="211">
        <v>55</v>
      </c>
      <c r="V19" s="211" t="s">
        <v>7</v>
      </c>
    </row>
    <row r="20" spans="1:26" x14ac:dyDescent="0.2">
      <c r="A20" s="220">
        <v>488100018</v>
      </c>
      <c r="B20" s="221">
        <v>3955</v>
      </c>
      <c r="C20" s="221">
        <v>1703</v>
      </c>
      <c r="D20" s="221">
        <v>1502</v>
      </c>
      <c r="E20" s="221">
        <v>1.3083999633789063</v>
      </c>
      <c r="F20" s="221">
        <v>3022.7759941129339</v>
      </c>
      <c r="G20" s="221">
        <v>1301.5897643424341</v>
      </c>
      <c r="H20" s="211">
        <v>2175</v>
      </c>
      <c r="I20" s="211">
        <v>1770</v>
      </c>
      <c r="J20" s="211">
        <v>190</v>
      </c>
      <c r="K20" s="211">
        <f t="shared" si="5"/>
        <v>1960</v>
      </c>
      <c r="L20" s="212">
        <f t="shared" si="6"/>
        <v>0.90114942528735631</v>
      </c>
      <c r="M20" s="211">
        <v>75</v>
      </c>
      <c r="N20" s="212">
        <f t="shared" si="7"/>
        <v>3.4482758620689655E-2</v>
      </c>
      <c r="O20" s="211">
        <v>90</v>
      </c>
      <c r="P20" s="211">
        <v>30</v>
      </c>
      <c r="Q20" s="211">
        <f t="shared" si="8"/>
        <v>120</v>
      </c>
      <c r="R20" s="212">
        <f t="shared" si="9"/>
        <v>5.5172413793103448E-2</v>
      </c>
      <c r="S20" s="211">
        <v>0</v>
      </c>
      <c r="T20" s="211">
        <v>0</v>
      </c>
      <c r="U20" s="211">
        <v>10</v>
      </c>
      <c r="V20" s="211" t="s">
        <v>7</v>
      </c>
    </row>
    <row r="21" spans="1:26" x14ac:dyDescent="0.2">
      <c r="A21" s="220">
        <v>488100019</v>
      </c>
      <c r="B21" s="221">
        <v>3217</v>
      </c>
      <c r="C21" s="221">
        <v>1636</v>
      </c>
      <c r="D21" s="221">
        <v>1339</v>
      </c>
      <c r="E21" s="221">
        <v>1.7871000671386719</v>
      </c>
      <c r="F21" s="221">
        <v>1800.1230368430026</v>
      </c>
      <c r="G21" s="221">
        <v>915.44957670971473</v>
      </c>
      <c r="H21" s="211">
        <v>1610</v>
      </c>
      <c r="I21" s="211">
        <v>1250</v>
      </c>
      <c r="J21" s="211">
        <v>150</v>
      </c>
      <c r="K21" s="211">
        <f t="shared" si="5"/>
        <v>1400</v>
      </c>
      <c r="L21" s="212">
        <f t="shared" si="6"/>
        <v>0.86956521739130432</v>
      </c>
      <c r="M21" s="211">
        <v>105</v>
      </c>
      <c r="N21" s="212">
        <f t="shared" si="7"/>
        <v>6.5217391304347824E-2</v>
      </c>
      <c r="O21" s="211">
        <v>50</v>
      </c>
      <c r="P21" s="211">
        <v>35</v>
      </c>
      <c r="Q21" s="211">
        <f t="shared" si="8"/>
        <v>85</v>
      </c>
      <c r="R21" s="212">
        <f t="shared" si="9"/>
        <v>5.2795031055900624E-2</v>
      </c>
      <c r="S21" s="211">
        <v>0</v>
      </c>
      <c r="T21" s="211">
        <v>0</v>
      </c>
      <c r="U21" s="211">
        <v>15</v>
      </c>
      <c r="V21" s="211" t="s">
        <v>7</v>
      </c>
      <c r="W21" s="209"/>
      <c r="X21" s="209"/>
      <c r="Y21" s="209"/>
      <c r="Z21" s="209"/>
    </row>
    <row r="22" spans="1:26" x14ac:dyDescent="0.2">
      <c r="A22" s="220">
        <v>488100020</v>
      </c>
      <c r="B22" s="221">
        <v>8582</v>
      </c>
      <c r="C22" s="221">
        <v>3426</v>
      </c>
      <c r="D22" s="221">
        <v>3166</v>
      </c>
      <c r="E22" s="221">
        <v>12.149000244140625</v>
      </c>
      <c r="F22" s="221">
        <v>706.39557391885285</v>
      </c>
      <c r="G22" s="221">
        <v>281.99851272966555</v>
      </c>
      <c r="H22" s="211">
        <v>4750</v>
      </c>
      <c r="I22" s="211">
        <v>4210</v>
      </c>
      <c r="J22" s="211">
        <v>300</v>
      </c>
      <c r="K22" s="211">
        <f t="shared" si="5"/>
        <v>4510</v>
      </c>
      <c r="L22" s="212">
        <f t="shared" si="6"/>
        <v>0.94947368421052636</v>
      </c>
      <c r="M22" s="211">
        <v>75</v>
      </c>
      <c r="N22" s="212">
        <f t="shared" si="7"/>
        <v>1.5789473684210527E-2</v>
      </c>
      <c r="O22" s="211">
        <v>90</v>
      </c>
      <c r="P22" s="211">
        <v>40</v>
      </c>
      <c r="Q22" s="211">
        <f t="shared" si="8"/>
        <v>130</v>
      </c>
      <c r="R22" s="212">
        <f t="shared" si="9"/>
        <v>2.736842105263158E-2</v>
      </c>
      <c r="S22" s="211">
        <v>15</v>
      </c>
      <c r="T22" s="211">
        <v>0</v>
      </c>
      <c r="U22" s="211">
        <v>15</v>
      </c>
      <c r="V22" s="211" t="s">
        <v>7</v>
      </c>
    </row>
    <row r="23" spans="1:26" x14ac:dyDescent="0.2">
      <c r="A23" s="204">
        <v>488100021</v>
      </c>
      <c r="B23" s="205">
        <v>75</v>
      </c>
      <c r="C23" s="205">
        <v>16</v>
      </c>
      <c r="D23" s="205">
        <v>16</v>
      </c>
      <c r="E23" s="205">
        <v>4.4332000732421877</v>
      </c>
      <c r="F23" s="205">
        <v>16.917801759655145</v>
      </c>
      <c r="G23" s="205">
        <v>3.6091310420597642</v>
      </c>
      <c r="V23" s="80" t="s">
        <v>3</v>
      </c>
    </row>
    <row r="24" spans="1:26" x14ac:dyDescent="0.2">
      <c r="A24" s="204">
        <v>488100100</v>
      </c>
      <c r="B24" s="205">
        <v>10302</v>
      </c>
      <c r="C24" s="205">
        <v>2986</v>
      </c>
      <c r="D24" s="205">
        <v>2885</v>
      </c>
      <c r="E24" s="205">
        <v>2839.2817999999997</v>
      </c>
      <c r="F24" s="205">
        <v>3.6283823606378207</v>
      </c>
      <c r="G24" s="205">
        <v>1.051674405830376</v>
      </c>
      <c r="H24" s="80">
        <v>3575</v>
      </c>
      <c r="I24" s="80">
        <v>3130</v>
      </c>
      <c r="J24" s="80">
        <v>125</v>
      </c>
      <c r="K24" s="80">
        <f t="shared" ref="K24:K29" si="10">I24+J24</f>
        <v>3255</v>
      </c>
      <c r="L24" s="208">
        <f t="shared" ref="L24:L29" si="11">K24/H24</f>
        <v>0.91048951048951043</v>
      </c>
      <c r="M24" s="80">
        <v>0</v>
      </c>
      <c r="N24" s="208">
        <f t="shared" ref="N24:N29" si="12">M24/H24</f>
        <v>0</v>
      </c>
      <c r="O24" s="80">
        <v>255</v>
      </c>
      <c r="P24" s="80">
        <v>15</v>
      </c>
      <c r="Q24" s="80">
        <f t="shared" ref="Q24:Q29" si="13">O24+P24</f>
        <v>270</v>
      </c>
      <c r="R24" s="208">
        <f t="shared" ref="R24:R29" si="14">Q24/H24</f>
        <v>7.5524475524475526E-2</v>
      </c>
      <c r="S24" s="80">
        <v>0</v>
      </c>
      <c r="T24" s="80">
        <v>0</v>
      </c>
      <c r="U24" s="80">
        <v>45</v>
      </c>
      <c r="V24" s="80" t="s">
        <v>3</v>
      </c>
    </row>
    <row r="25" spans="1:26" x14ac:dyDescent="0.2">
      <c r="A25" s="220">
        <v>488100101</v>
      </c>
      <c r="B25" s="221">
        <v>689</v>
      </c>
      <c r="C25" s="221">
        <v>228</v>
      </c>
      <c r="D25" s="221">
        <v>227</v>
      </c>
      <c r="E25" s="221">
        <v>1.1680000305175782</v>
      </c>
      <c r="F25" s="221">
        <v>589.89724486109992</v>
      </c>
      <c r="G25" s="221">
        <v>195.20547435171378</v>
      </c>
      <c r="H25" s="211">
        <v>225</v>
      </c>
      <c r="I25" s="211">
        <v>200</v>
      </c>
      <c r="J25" s="211">
        <v>10</v>
      </c>
      <c r="K25" s="211">
        <f t="shared" si="10"/>
        <v>210</v>
      </c>
      <c r="L25" s="212">
        <f t="shared" si="11"/>
        <v>0.93333333333333335</v>
      </c>
      <c r="M25" s="211">
        <v>0</v>
      </c>
      <c r="N25" s="212">
        <f t="shared" si="12"/>
        <v>0</v>
      </c>
      <c r="O25" s="211">
        <v>10</v>
      </c>
      <c r="P25" s="211">
        <v>0</v>
      </c>
      <c r="Q25" s="211">
        <f t="shared" si="13"/>
        <v>10</v>
      </c>
      <c r="R25" s="212">
        <f t="shared" si="14"/>
        <v>4.4444444444444446E-2</v>
      </c>
      <c r="S25" s="211">
        <v>0</v>
      </c>
      <c r="T25" s="211">
        <v>0</v>
      </c>
      <c r="U25" s="211">
        <v>0</v>
      </c>
      <c r="V25" s="211" t="s">
        <v>7</v>
      </c>
    </row>
    <row r="26" spans="1:26" x14ac:dyDescent="0.2">
      <c r="A26" s="220">
        <v>488100102</v>
      </c>
      <c r="B26" s="221">
        <v>1592</v>
      </c>
      <c r="C26" s="221">
        <v>607</v>
      </c>
      <c r="D26" s="221">
        <v>595</v>
      </c>
      <c r="E26" s="221">
        <v>2.8992999267578123</v>
      </c>
      <c r="F26" s="221">
        <v>549.09807202329671</v>
      </c>
      <c r="G26" s="221">
        <v>209.36088550134491</v>
      </c>
      <c r="H26" s="211">
        <v>665</v>
      </c>
      <c r="I26" s="211">
        <v>530</v>
      </c>
      <c r="J26" s="211">
        <v>75</v>
      </c>
      <c r="K26" s="211">
        <f t="shared" si="10"/>
        <v>605</v>
      </c>
      <c r="L26" s="212">
        <f t="shared" si="11"/>
        <v>0.90977443609022557</v>
      </c>
      <c r="M26" s="211">
        <v>0</v>
      </c>
      <c r="N26" s="212">
        <f t="shared" si="12"/>
        <v>0</v>
      </c>
      <c r="O26" s="211">
        <v>45</v>
      </c>
      <c r="P26" s="211">
        <v>0</v>
      </c>
      <c r="Q26" s="211">
        <f t="shared" si="13"/>
        <v>45</v>
      </c>
      <c r="R26" s="212">
        <f t="shared" si="14"/>
        <v>6.7669172932330823E-2</v>
      </c>
      <c r="S26" s="211">
        <v>0</v>
      </c>
      <c r="T26" s="211">
        <v>0</v>
      </c>
      <c r="U26" s="211">
        <v>15</v>
      </c>
      <c r="V26" s="211" t="s">
        <v>7</v>
      </c>
    </row>
    <row r="27" spans="1:26" x14ac:dyDescent="0.2">
      <c r="A27" s="220">
        <v>488100103</v>
      </c>
      <c r="B27" s="221">
        <v>1523</v>
      </c>
      <c r="C27" s="221">
        <v>542</v>
      </c>
      <c r="D27" s="221">
        <v>538</v>
      </c>
      <c r="E27" s="221">
        <v>1.6397000122070313</v>
      </c>
      <c r="F27" s="221">
        <v>928.82843731277808</v>
      </c>
      <c r="G27" s="221">
        <v>330.54826856436358</v>
      </c>
      <c r="H27" s="211">
        <v>805</v>
      </c>
      <c r="I27" s="211">
        <v>715</v>
      </c>
      <c r="J27" s="211">
        <v>55</v>
      </c>
      <c r="K27" s="211">
        <f t="shared" si="10"/>
        <v>770</v>
      </c>
      <c r="L27" s="212">
        <f t="shared" si="11"/>
        <v>0.95652173913043481</v>
      </c>
      <c r="M27" s="211">
        <v>0</v>
      </c>
      <c r="N27" s="212">
        <f t="shared" si="12"/>
        <v>0</v>
      </c>
      <c r="O27" s="211">
        <v>15</v>
      </c>
      <c r="P27" s="211">
        <v>10</v>
      </c>
      <c r="Q27" s="211">
        <f t="shared" si="13"/>
        <v>25</v>
      </c>
      <c r="R27" s="212">
        <f t="shared" si="14"/>
        <v>3.1055900621118012E-2</v>
      </c>
      <c r="S27" s="211">
        <v>0</v>
      </c>
      <c r="T27" s="211">
        <v>0</v>
      </c>
      <c r="U27" s="211">
        <v>0</v>
      </c>
      <c r="V27" s="211" t="s">
        <v>7</v>
      </c>
    </row>
    <row r="28" spans="1:26" x14ac:dyDescent="0.2">
      <c r="A28" s="220">
        <v>488100104</v>
      </c>
      <c r="B28" s="221">
        <v>6177</v>
      </c>
      <c r="C28" s="221">
        <v>2289</v>
      </c>
      <c r="D28" s="221">
        <v>2245</v>
      </c>
      <c r="E28" s="221">
        <v>7.9478997802734375</v>
      </c>
      <c r="F28" s="221">
        <v>777.18644808924455</v>
      </c>
      <c r="G28" s="221">
        <v>288.00061189514014</v>
      </c>
      <c r="H28" s="211">
        <v>3030</v>
      </c>
      <c r="I28" s="211">
        <v>2555</v>
      </c>
      <c r="J28" s="211">
        <v>225</v>
      </c>
      <c r="K28" s="211">
        <f t="shared" si="10"/>
        <v>2780</v>
      </c>
      <c r="L28" s="212">
        <f t="shared" si="11"/>
        <v>0.91749174917491749</v>
      </c>
      <c r="M28" s="211">
        <v>0</v>
      </c>
      <c r="N28" s="212">
        <f t="shared" si="12"/>
        <v>0</v>
      </c>
      <c r="O28" s="211">
        <v>175</v>
      </c>
      <c r="P28" s="211">
        <v>45</v>
      </c>
      <c r="Q28" s="211">
        <f t="shared" si="13"/>
        <v>220</v>
      </c>
      <c r="R28" s="212">
        <f t="shared" si="14"/>
        <v>7.2607260726072612E-2</v>
      </c>
      <c r="S28" s="211">
        <v>0</v>
      </c>
      <c r="T28" s="211">
        <v>0</v>
      </c>
      <c r="U28" s="211">
        <v>25</v>
      </c>
      <c r="V28" s="211" t="s">
        <v>7</v>
      </c>
    </row>
    <row r="29" spans="1:26" x14ac:dyDescent="0.2">
      <c r="A29" s="216">
        <v>488100105</v>
      </c>
      <c r="B29" s="217">
        <v>276</v>
      </c>
      <c r="C29" s="217">
        <v>135</v>
      </c>
      <c r="D29" s="217">
        <v>117</v>
      </c>
      <c r="E29" s="217">
        <v>0.68150001525878912</v>
      </c>
      <c r="F29" s="217">
        <v>404.98898579656418</v>
      </c>
      <c r="G29" s="217">
        <v>198.09243870484116</v>
      </c>
      <c r="H29" s="218">
        <v>105</v>
      </c>
      <c r="I29" s="218">
        <v>70</v>
      </c>
      <c r="J29" s="218">
        <v>0</v>
      </c>
      <c r="K29" s="218">
        <f t="shared" si="10"/>
        <v>70</v>
      </c>
      <c r="L29" s="219">
        <f t="shared" si="11"/>
        <v>0.66666666666666663</v>
      </c>
      <c r="M29" s="218">
        <v>10</v>
      </c>
      <c r="N29" s="219">
        <f t="shared" si="12"/>
        <v>9.5238095238095233E-2</v>
      </c>
      <c r="O29" s="218">
        <v>20</v>
      </c>
      <c r="P29" s="218">
        <v>0</v>
      </c>
      <c r="Q29" s="218">
        <f t="shared" si="13"/>
        <v>20</v>
      </c>
      <c r="R29" s="219">
        <f t="shared" si="14"/>
        <v>0.19047619047619047</v>
      </c>
      <c r="S29" s="218">
        <v>0</v>
      </c>
      <c r="T29" s="218">
        <v>0</v>
      </c>
      <c r="U29" s="218">
        <v>10</v>
      </c>
      <c r="V29" s="218" t="s">
        <v>5</v>
      </c>
    </row>
  </sheetData>
  <sortState ref="A2:Z30">
    <sortCondition ref="A2:A3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7" workbookViewId="0">
      <selection activeCell="H26" sqref="H26"/>
    </sheetView>
  </sheetViews>
  <sheetFormatPr defaultRowHeight="15" x14ac:dyDescent="0.25"/>
  <cols>
    <col min="1" max="1" width="11" bestFit="1" customWidth="1"/>
  </cols>
  <sheetData>
    <row r="1" spans="1:14" x14ac:dyDescent="0.25">
      <c r="A1" s="2" t="s">
        <v>23</v>
      </c>
      <c r="B1" t="s">
        <v>24</v>
      </c>
      <c r="C1" t="s">
        <v>25</v>
      </c>
      <c r="D1" t="s">
        <v>26</v>
      </c>
      <c r="E1" t="s">
        <v>27</v>
      </c>
      <c r="F1" t="s">
        <v>28</v>
      </c>
      <c r="G1" t="s">
        <v>29</v>
      </c>
      <c r="H1" t="s">
        <v>30</v>
      </c>
      <c r="I1" t="s">
        <v>10</v>
      </c>
      <c r="J1" t="s">
        <v>11</v>
      </c>
      <c r="K1" t="s">
        <v>31</v>
      </c>
      <c r="L1" t="s">
        <v>12</v>
      </c>
      <c r="M1" t="s">
        <v>13</v>
      </c>
      <c r="N1" t="s">
        <v>14</v>
      </c>
    </row>
    <row r="2" spans="1:14" x14ac:dyDescent="0.25">
      <c r="A2">
        <v>8100000</v>
      </c>
      <c r="B2">
        <v>117394</v>
      </c>
      <c r="C2">
        <v>105999</v>
      </c>
      <c r="D2">
        <v>48317</v>
      </c>
      <c r="E2">
        <v>45696</v>
      </c>
      <c r="F2">
        <v>39.5</v>
      </c>
      <c r="G2">
        <v>2975.08</v>
      </c>
      <c r="H2">
        <v>54825</v>
      </c>
      <c r="I2">
        <v>46615</v>
      </c>
      <c r="J2">
        <v>3110</v>
      </c>
      <c r="K2">
        <v>1580</v>
      </c>
      <c r="L2">
        <v>2195</v>
      </c>
      <c r="M2">
        <v>750</v>
      </c>
      <c r="N2">
        <v>575</v>
      </c>
    </row>
    <row r="3" spans="1:14" x14ac:dyDescent="0.25">
      <c r="A3">
        <v>8100001</v>
      </c>
      <c r="B3">
        <v>4480</v>
      </c>
      <c r="C3">
        <v>3538</v>
      </c>
      <c r="D3">
        <v>1586</v>
      </c>
      <c r="E3">
        <v>1554</v>
      </c>
      <c r="F3">
        <v>431.1</v>
      </c>
      <c r="G3">
        <v>10.39</v>
      </c>
      <c r="H3">
        <v>1760</v>
      </c>
      <c r="I3">
        <v>1585</v>
      </c>
      <c r="J3">
        <v>75</v>
      </c>
      <c r="K3">
        <v>25</v>
      </c>
      <c r="L3">
        <v>45</v>
      </c>
      <c r="M3">
        <v>15</v>
      </c>
      <c r="N3">
        <v>10</v>
      </c>
    </row>
    <row r="4" spans="1:14" x14ac:dyDescent="0.25">
      <c r="A4">
        <v>8100002</v>
      </c>
      <c r="B4">
        <v>4924</v>
      </c>
      <c r="C4">
        <v>4804</v>
      </c>
      <c r="D4">
        <v>2207</v>
      </c>
      <c r="E4">
        <v>2136</v>
      </c>
      <c r="F4">
        <v>560.9</v>
      </c>
      <c r="G4">
        <v>8.7799999999999994</v>
      </c>
      <c r="H4">
        <v>2090</v>
      </c>
      <c r="I4">
        <v>1725</v>
      </c>
      <c r="J4">
        <v>100</v>
      </c>
      <c r="K4">
        <v>50</v>
      </c>
      <c r="L4">
        <v>145</v>
      </c>
      <c r="M4">
        <v>30</v>
      </c>
      <c r="N4">
        <v>35</v>
      </c>
    </row>
    <row r="5" spans="1:14" x14ac:dyDescent="0.25">
      <c r="A5">
        <v>8100003</v>
      </c>
      <c r="B5">
        <v>4016</v>
      </c>
      <c r="C5">
        <v>4065</v>
      </c>
      <c r="D5">
        <v>2135</v>
      </c>
      <c r="E5">
        <v>1975</v>
      </c>
      <c r="F5">
        <v>2997</v>
      </c>
      <c r="G5">
        <v>1.34</v>
      </c>
      <c r="H5">
        <v>1715</v>
      </c>
      <c r="I5">
        <v>1400</v>
      </c>
      <c r="J5">
        <v>125</v>
      </c>
      <c r="K5">
        <v>60</v>
      </c>
      <c r="L5">
        <v>95</v>
      </c>
      <c r="M5">
        <v>30</v>
      </c>
      <c r="N5">
        <v>15</v>
      </c>
    </row>
    <row r="6" spans="1:14" x14ac:dyDescent="0.25">
      <c r="A6">
        <v>8100004</v>
      </c>
      <c r="B6">
        <v>2980</v>
      </c>
      <c r="C6">
        <v>2953</v>
      </c>
      <c r="D6">
        <v>1291</v>
      </c>
      <c r="E6">
        <v>1247</v>
      </c>
      <c r="F6">
        <v>2157.6999999999998</v>
      </c>
      <c r="G6">
        <v>1.38</v>
      </c>
      <c r="H6">
        <v>1430</v>
      </c>
      <c r="I6">
        <v>1225</v>
      </c>
      <c r="J6">
        <v>105</v>
      </c>
      <c r="K6">
        <v>20</v>
      </c>
      <c r="L6">
        <v>40</v>
      </c>
      <c r="M6">
        <v>35</v>
      </c>
      <c r="N6">
        <v>10</v>
      </c>
    </row>
    <row r="7" spans="1:14" x14ac:dyDescent="0.25">
      <c r="A7">
        <v>8100005</v>
      </c>
      <c r="B7">
        <v>4167</v>
      </c>
      <c r="C7">
        <v>4001</v>
      </c>
      <c r="D7">
        <v>2063</v>
      </c>
      <c r="E7">
        <v>1904</v>
      </c>
      <c r="F7">
        <v>1039.9000000000001</v>
      </c>
      <c r="G7">
        <v>4.01</v>
      </c>
      <c r="H7">
        <v>2170</v>
      </c>
      <c r="I7">
        <v>1770</v>
      </c>
      <c r="J7">
        <v>80</v>
      </c>
      <c r="K7">
        <v>85</v>
      </c>
      <c r="L7">
        <v>160</v>
      </c>
      <c r="M7">
        <v>55</v>
      </c>
      <c r="N7">
        <v>20</v>
      </c>
    </row>
    <row r="8" spans="1:14" x14ac:dyDescent="0.25">
      <c r="A8">
        <v>8100006</v>
      </c>
      <c r="B8">
        <v>3433</v>
      </c>
      <c r="C8">
        <v>3410</v>
      </c>
      <c r="D8">
        <v>1917</v>
      </c>
      <c r="E8">
        <v>1699</v>
      </c>
      <c r="F8">
        <v>3041.8</v>
      </c>
      <c r="G8">
        <v>1.1299999999999999</v>
      </c>
      <c r="H8">
        <v>1635</v>
      </c>
      <c r="I8">
        <v>1200</v>
      </c>
      <c r="J8">
        <v>70</v>
      </c>
      <c r="K8">
        <v>80</v>
      </c>
      <c r="L8">
        <v>195</v>
      </c>
      <c r="M8">
        <v>70</v>
      </c>
      <c r="N8">
        <v>20</v>
      </c>
    </row>
    <row r="9" spans="1:14" x14ac:dyDescent="0.25">
      <c r="A9">
        <v>8100007</v>
      </c>
      <c r="B9">
        <v>1429</v>
      </c>
      <c r="C9">
        <v>1442</v>
      </c>
      <c r="D9">
        <v>851</v>
      </c>
      <c r="E9">
        <v>787</v>
      </c>
      <c r="F9">
        <v>612.6</v>
      </c>
      <c r="G9">
        <v>2.33</v>
      </c>
      <c r="H9">
        <v>175</v>
      </c>
      <c r="I9">
        <v>105</v>
      </c>
      <c r="J9">
        <v>0</v>
      </c>
      <c r="K9">
        <v>25</v>
      </c>
      <c r="L9">
        <v>25</v>
      </c>
      <c r="M9">
        <v>10</v>
      </c>
      <c r="N9">
        <v>0</v>
      </c>
    </row>
    <row r="10" spans="1:14" x14ac:dyDescent="0.25">
      <c r="A10">
        <v>8100008</v>
      </c>
      <c r="B10">
        <v>2956</v>
      </c>
      <c r="C10">
        <v>2945</v>
      </c>
      <c r="D10">
        <v>1390</v>
      </c>
      <c r="E10">
        <v>1302</v>
      </c>
      <c r="F10">
        <v>1625.6</v>
      </c>
      <c r="G10">
        <v>1.82</v>
      </c>
      <c r="H10">
        <v>1465</v>
      </c>
      <c r="I10">
        <v>1095</v>
      </c>
      <c r="J10">
        <v>75</v>
      </c>
      <c r="K10">
        <v>45</v>
      </c>
      <c r="L10">
        <v>175</v>
      </c>
      <c r="M10">
        <v>50</v>
      </c>
      <c r="N10">
        <v>30</v>
      </c>
    </row>
    <row r="11" spans="1:14" x14ac:dyDescent="0.25">
      <c r="A11">
        <v>8100009</v>
      </c>
      <c r="B11">
        <v>2308</v>
      </c>
      <c r="C11">
        <v>2266</v>
      </c>
      <c r="D11">
        <v>1051</v>
      </c>
      <c r="E11">
        <v>987</v>
      </c>
      <c r="F11">
        <v>1005.7</v>
      </c>
      <c r="G11">
        <v>2.2999999999999998</v>
      </c>
      <c r="H11">
        <v>1175</v>
      </c>
      <c r="I11">
        <v>990</v>
      </c>
      <c r="J11">
        <v>90</v>
      </c>
      <c r="K11">
        <v>45</v>
      </c>
      <c r="L11">
        <v>35</v>
      </c>
      <c r="M11">
        <v>10</v>
      </c>
      <c r="N11">
        <v>10</v>
      </c>
    </row>
    <row r="12" spans="1:14" x14ac:dyDescent="0.25">
      <c r="A12">
        <v>8100010</v>
      </c>
      <c r="B12">
        <v>30</v>
      </c>
      <c r="C12">
        <v>40</v>
      </c>
      <c r="D12">
        <v>9</v>
      </c>
      <c r="E12">
        <v>9</v>
      </c>
      <c r="F12">
        <v>2.5</v>
      </c>
      <c r="G12">
        <v>12.15</v>
      </c>
    </row>
    <row r="13" spans="1:14" x14ac:dyDescent="0.25">
      <c r="A13">
        <v>8100011</v>
      </c>
      <c r="B13">
        <v>4543</v>
      </c>
      <c r="C13">
        <v>4442</v>
      </c>
      <c r="D13">
        <v>2159</v>
      </c>
      <c r="E13">
        <v>2005</v>
      </c>
      <c r="F13">
        <v>2720.8</v>
      </c>
      <c r="G13">
        <v>1.67</v>
      </c>
      <c r="H13">
        <v>2195</v>
      </c>
      <c r="I13">
        <v>1615</v>
      </c>
      <c r="J13">
        <v>245</v>
      </c>
      <c r="K13">
        <v>90</v>
      </c>
      <c r="L13">
        <v>150</v>
      </c>
      <c r="M13">
        <v>70</v>
      </c>
      <c r="N13">
        <v>20</v>
      </c>
    </row>
    <row r="14" spans="1:14" x14ac:dyDescent="0.25">
      <c r="A14">
        <v>8100012</v>
      </c>
      <c r="B14">
        <v>2114</v>
      </c>
      <c r="C14">
        <v>2168</v>
      </c>
      <c r="D14">
        <v>1032</v>
      </c>
      <c r="E14">
        <v>975</v>
      </c>
      <c r="F14">
        <v>455.3</v>
      </c>
      <c r="G14">
        <v>4.6399999999999997</v>
      </c>
      <c r="H14">
        <v>1000</v>
      </c>
      <c r="I14">
        <v>760</v>
      </c>
      <c r="J14">
        <v>115</v>
      </c>
      <c r="K14">
        <v>50</v>
      </c>
      <c r="L14">
        <v>45</v>
      </c>
      <c r="M14">
        <v>25</v>
      </c>
      <c r="N14">
        <v>0</v>
      </c>
    </row>
    <row r="15" spans="1:14" x14ac:dyDescent="0.25">
      <c r="A15">
        <v>8100013</v>
      </c>
      <c r="B15">
        <v>4317</v>
      </c>
      <c r="C15">
        <v>4291</v>
      </c>
      <c r="D15">
        <v>1940</v>
      </c>
      <c r="E15">
        <v>1876</v>
      </c>
      <c r="F15">
        <v>929.2</v>
      </c>
      <c r="G15">
        <v>4.6500000000000004</v>
      </c>
      <c r="H15">
        <v>2255</v>
      </c>
      <c r="I15">
        <v>1895</v>
      </c>
      <c r="J15">
        <v>180</v>
      </c>
      <c r="K15">
        <v>85</v>
      </c>
      <c r="L15">
        <v>60</v>
      </c>
      <c r="M15">
        <v>25</v>
      </c>
      <c r="N15">
        <v>10</v>
      </c>
    </row>
    <row r="16" spans="1:14" x14ac:dyDescent="0.25">
      <c r="A16">
        <v>8100014</v>
      </c>
      <c r="B16">
        <v>4445</v>
      </c>
      <c r="C16">
        <v>4284</v>
      </c>
      <c r="D16">
        <v>1920</v>
      </c>
      <c r="E16">
        <v>1873</v>
      </c>
      <c r="F16">
        <v>2305.6999999999998</v>
      </c>
      <c r="G16">
        <v>1.93</v>
      </c>
      <c r="H16">
        <v>1915</v>
      </c>
      <c r="I16">
        <v>1635</v>
      </c>
      <c r="J16">
        <v>100</v>
      </c>
      <c r="K16">
        <v>80</v>
      </c>
      <c r="L16">
        <v>40</v>
      </c>
      <c r="M16">
        <v>25</v>
      </c>
      <c r="N16">
        <v>30</v>
      </c>
    </row>
    <row r="17" spans="1:14" x14ac:dyDescent="0.25">
      <c r="A17">
        <v>8100015</v>
      </c>
      <c r="B17">
        <v>3493</v>
      </c>
      <c r="C17">
        <v>3421</v>
      </c>
      <c r="D17">
        <v>1437</v>
      </c>
      <c r="E17">
        <v>1397</v>
      </c>
      <c r="F17">
        <v>3114.3</v>
      </c>
      <c r="G17">
        <v>1.1200000000000001</v>
      </c>
      <c r="H17">
        <v>1720</v>
      </c>
      <c r="I17">
        <v>1345</v>
      </c>
      <c r="J17">
        <v>165</v>
      </c>
      <c r="K17">
        <v>135</v>
      </c>
      <c r="L17">
        <v>45</v>
      </c>
      <c r="M17">
        <v>25</v>
      </c>
      <c r="N17">
        <v>10</v>
      </c>
    </row>
    <row r="18" spans="1:14" x14ac:dyDescent="0.25">
      <c r="A18">
        <v>8100016</v>
      </c>
      <c r="B18">
        <v>8160</v>
      </c>
      <c r="C18">
        <v>6519</v>
      </c>
      <c r="D18">
        <v>2964</v>
      </c>
      <c r="E18">
        <v>2929</v>
      </c>
      <c r="F18">
        <v>655.8</v>
      </c>
      <c r="G18">
        <v>12.44</v>
      </c>
      <c r="H18">
        <v>4445</v>
      </c>
      <c r="I18">
        <v>3980</v>
      </c>
      <c r="J18">
        <v>255</v>
      </c>
      <c r="K18">
        <v>85</v>
      </c>
      <c r="L18">
        <v>60</v>
      </c>
      <c r="M18">
        <v>15</v>
      </c>
      <c r="N18">
        <v>50</v>
      </c>
    </row>
    <row r="19" spans="1:14" x14ac:dyDescent="0.25">
      <c r="A19">
        <v>8100017.0099999998</v>
      </c>
      <c r="B19">
        <v>4191</v>
      </c>
      <c r="C19">
        <v>4394</v>
      </c>
      <c r="D19">
        <v>1568</v>
      </c>
      <c r="E19">
        <v>1541</v>
      </c>
      <c r="F19">
        <v>1671.1</v>
      </c>
      <c r="G19">
        <v>2.5099999999999998</v>
      </c>
      <c r="H19">
        <v>2220</v>
      </c>
      <c r="I19">
        <v>1995</v>
      </c>
      <c r="J19">
        <v>85</v>
      </c>
      <c r="K19">
        <v>30</v>
      </c>
      <c r="L19">
        <v>30</v>
      </c>
      <c r="M19">
        <v>40</v>
      </c>
      <c r="N19">
        <v>40</v>
      </c>
    </row>
    <row r="20" spans="1:14" x14ac:dyDescent="0.25">
      <c r="A20">
        <v>8100017.0199999996</v>
      </c>
      <c r="B20">
        <v>8878</v>
      </c>
      <c r="C20">
        <v>5130</v>
      </c>
      <c r="D20">
        <v>3223</v>
      </c>
      <c r="E20">
        <v>3058</v>
      </c>
      <c r="F20">
        <v>368.3</v>
      </c>
      <c r="G20">
        <v>24.11</v>
      </c>
      <c r="H20">
        <v>4620</v>
      </c>
      <c r="I20">
        <v>4170</v>
      </c>
      <c r="J20">
        <v>235</v>
      </c>
      <c r="K20">
        <v>75</v>
      </c>
      <c r="L20">
        <v>45</v>
      </c>
      <c r="M20">
        <v>45</v>
      </c>
      <c r="N20">
        <v>45</v>
      </c>
    </row>
    <row r="21" spans="1:14" x14ac:dyDescent="0.25">
      <c r="A21">
        <v>8100017.0300000003</v>
      </c>
      <c r="B21">
        <v>3648</v>
      </c>
      <c r="C21">
        <v>2780</v>
      </c>
      <c r="D21">
        <v>1407</v>
      </c>
      <c r="E21">
        <v>1321</v>
      </c>
      <c r="F21">
        <v>907.3</v>
      </c>
      <c r="G21">
        <v>4.0199999999999996</v>
      </c>
      <c r="H21">
        <v>1890</v>
      </c>
      <c r="I21">
        <v>1685</v>
      </c>
      <c r="J21">
        <v>70</v>
      </c>
      <c r="K21">
        <v>45</v>
      </c>
      <c r="L21">
        <v>45</v>
      </c>
      <c r="M21">
        <v>20</v>
      </c>
      <c r="N21">
        <v>20</v>
      </c>
    </row>
    <row r="22" spans="1:14" x14ac:dyDescent="0.25">
      <c r="A22">
        <v>8100018</v>
      </c>
      <c r="B22">
        <v>4075</v>
      </c>
      <c r="C22">
        <v>3807</v>
      </c>
      <c r="D22">
        <v>1752</v>
      </c>
      <c r="E22">
        <v>1593</v>
      </c>
      <c r="F22">
        <v>3137.8</v>
      </c>
      <c r="G22">
        <v>1.3</v>
      </c>
      <c r="H22">
        <v>1975</v>
      </c>
      <c r="I22">
        <v>1625</v>
      </c>
      <c r="J22">
        <v>155</v>
      </c>
      <c r="K22">
        <v>85</v>
      </c>
      <c r="L22">
        <v>65</v>
      </c>
      <c r="M22">
        <v>25</v>
      </c>
      <c r="N22">
        <v>10</v>
      </c>
    </row>
    <row r="23" spans="1:14" x14ac:dyDescent="0.25">
      <c r="A23">
        <v>8100019</v>
      </c>
      <c r="B23">
        <v>3305</v>
      </c>
      <c r="C23">
        <v>3208</v>
      </c>
      <c r="D23">
        <v>1671</v>
      </c>
      <c r="E23">
        <v>1410</v>
      </c>
      <c r="F23">
        <v>1829.5</v>
      </c>
      <c r="G23">
        <v>1.81</v>
      </c>
      <c r="H23">
        <v>1615</v>
      </c>
      <c r="I23">
        <v>1240</v>
      </c>
      <c r="J23">
        <v>75</v>
      </c>
      <c r="K23">
        <v>95</v>
      </c>
      <c r="L23">
        <v>155</v>
      </c>
      <c r="M23">
        <v>15</v>
      </c>
      <c r="N23">
        <v>25</v>
      </c>
    </row>
    <row r="24" spans="1:14" x14ac:dyDescent="0.25">
      <c r="A24">
        <v>8100020.0099999998</v>
      </c>
      <c r="B24">
        <v>6898</v>
      </c>
      <c r="C24">
        <v>5605</v>
      </c>
      <c r="D24">
        <v>2701</v>
      </c>
      <c r="E24">
        <v>2509</v>
      </c>
      <c r="F24">
        <v>664.8</v>
      </c>
      <c r="G24">
        <v>10.38</v>
      </c>
      <c r="H24">
        <v>3655</v>
      </c>
      <c r="I24">
        <v>3245</v>
      </c>
      <c r="J24">
        <v>150</v>
      </c>
      <c r="K24">
        <v>120</v>
      </c>
      <c r="L24">
        <v>80</v>
      </c>
      <c r="M24">
        <v>35</v>
      </c>
      <c r="N24">
        <v>25</v>
      </c>
    </row>
    <row r="25" spans="1:14" x14ac:dyDescent="0.25">
      <c r="A25">
        <v>8100020.0199999996</v>
      </c>
      <c r="B25">
        <v>3914</v>
      </c>
      <c r="C25">
        <v>3959</v>
      </c>
      <c r="D25">
        <v>1581</v>
      </c>
      <c r="E25">
        <v>1476</v>
      </c>
      <c r="F25">
        <v>2610.4</v>
      </c>
      <c r="G25">
        <v>1.5</v>
      </c>
      <c r="H25">
        <v>2000</v>
      </c>
      <c r="I25">
        <v>1685</v>
      </c>
      <c r="J25">
        <v>105</v>
      </c>
      <c r="K25">
        <v>115</v>
      </c>
      <c r="L25">
        <v>65</v>
      </c>
      <c r="M25">
        <v>10</v>
      </c>
      <c r="N25">
        <v>15</v>
      </c>
    </row>
    <row r="26" spans="1:14" x14ac:dyDescent="0.25">
      <c r="A26">
        <v>8100021</v>
      </c>
      <c r="B26">
        <v>25</v>
      </c>
      <c r="C26">
        <v>45</v>
      </c>
      <c r="D26">
        <v>12</v>
      </c>
      <c r="E26">
        <v>12</v>
      </c>
      <c r="F26">
        <v>5.7</v>
      </c>
      <c r="G26">
        <v>4.4000000000000004</v>
      </c>
    </row>
    <row r="27" spans="1:14" x14ac:dyDescent="0.25">
      <c r="A27">
        <v>8100100.0099999998</v>
      </c>
      <c r="B27">
        <v>6033</v>
      </c>
      <c r="C27">
        <v>5456</v>
      </c>
      <c r="D27">
        <v>1747</v>
      </c>
      <c r="E27">
        <v>1661</v>
      </c>
      <c r="F27">
        <v>3.3</v>
      </c>
      <c r="G27">
        <v>1807.87</v>
      </c>
      <c r="H27">
        <v>1775</v>
      </c>
      <c r="I27">
        <v>1530</v>
      </c>
      <c r="J27">
        <v>90</v>
      </c>
      <c r="K27">
        <v>15</v>
      </c>
      <c r="L27">
        <v>105</v>
      </c>
      <c r="M27">
        <v>10</v>
      </c>
      <c r="N27">
        <v>30</v>
      </c>
    </row>
    <row r="28" spans="1:14" x14ac:dyDescent="0.25">
      <c r="A28">
        <v>8100100.0199999996</v>
      </c>
      <c r="B28">
        <v>4320</v>
      </c>
      <c r="C28">
        <v>4590</v>
      </c>
      <c r="D28">
        <v>1382</v>
      </c>
      <c r="E28">
        <v>1307</v>
      </c>
      <c r="F28">
        <v>4.2</v>
      </c>
      <c r="G28">
        <v>1028.76</v>
      </c>
      <c r="H28">
        <v>1500</v>
      </c>
      <c r="I28">
        <v>1335</v>
      </c>
      <c r="J28">
        <v>55</v>
      </c>
      <c r="K28">
        <v>10</v>
      </c>
      <c r="L28">
        <v>70</v>
      </c>
      <c r="M28">
        <v>10</v>
      </c>
      <c r="N28">
        <v>25</v>
      </c>
    </row>
    <row r="29" spans="1:14" x14ac:dyDescent="0.25">
      <c r="A29">
        <v>8100101</v>
      </c>
      <c r="B29">
        <v>1278</v>
      </c>
      <c r="C29">
        <v>1000</v>
      </c>
      <c r="D29">
        <v>427</v>
      </c>
      <c r="E29">
        <v>404</v>
      </c>
      <c r="F29">
        <v>802.6</v>
      </c>
      <c r="G29">
        <v>1.59</v>
      </c>
      <c r="H29">
        <v>460</v>
      </c>
      <c r="I29">
        <v>430</v>
      </c>
      <c r="J29">
        <v>0</v>
      </c>
      <c r="K29">
        <v>0</v>
      </c>
      <c r="L29">
        <v>15</v>
      </c>
      <c r="M29">
        <v>10</v>
      </c>
      <c r="N29">
        <v>0</v>
      </c>
    </row>
    <row r="30" spans="1:14" x14ac:dyDescent="0.25">
      <c r="A30">
        <v>8100102</v>
      </c>
      <c r="B30">
        <v>1810</v>
      </c>
      <c r="C30">
        <v>1650</v>
      </c>
      <c r="D30">
        <v>706</v>
      </c>
      <c r="E30">
        <v>672</v>
      </c>
      <c r="F30">
        <v>635.1</v>
      </c>
      <c r="G30">
        <v>2.85</v>
      </c>
      <c r="H30">
        <v>735</v>
      </c>
      <c r="I30">
        <v>670</v>
      </c>
      <c r="J30">
        <v>25</v>
      </c>
      <c r="K30">
        <v>10</v>
      </c>
      <c r="L30">
        <v>25</v>
      </c>
      <c r="M30">
        <v>10</v>
      </c>
      <c r="N30">
        <v>10</v>
      </c>
    </row>
    <row r="31" spans="1:14" x14ac:dyDescent="0.25">
      <c r="A31">
        <v>8100103</v>
      </c>
      <c r="B31">
        <v>2668</v>
      </c>
      <c r="C31">
        <v>1978</v>
      </c>
      <c r="D31">
        <v>970</v>
      </c>
      <c r="E31">
        <v>938</v>
      </c>
      <c r="F31">
        <v>857.5</v>
      </c>
      <c r="G31">
        <v>3.11</v>
      </c>
      <c r="H31">
        <v>1360</v>
      </c>
      <c r="I31">
        <v>1215</v>
      </c>
      <c r="J31">
        <v>70</v>
      </c>
      <c r="K31">
        <v>15</v>
      </c>
      <c r="L31">
        <v>35</v>
      </c>
      <c r="M31">
        <v>0</v>
      </c>
      <c r="N31">
        <v>30</v>
      </c>
    </row>
    <row r="32" spans="1:14" x14ac:dyDescent="0.25">
      <c r="A32">
        <v>8100104</v>
      </c>
      <c r="B32">
        <v>8215</v>
      </c>
      <c r="C32">
        <v>7493</v>
      </c>
      <c r="D32">
        <v>3070</v>
      </c>
      <c r="E32">
        <v>3007</v>
      </c>
      <c r="F32">
        <v>1028.5</v>
      </c>
      <c r="G32">
        <v>7.99</v>
      </c>
      <c r="H32">
        <v>3730</v>
      </c>
      <c r="I32">
        <v>3365</v>
      </c>
      <c r="J32">
        <v>175</v>
      </c>
      <c r="K32">
        <v>10</v>
      </c>
      <c r="L32">
        <v>125</v>
      </c>
      <c r="M32">
        <v>35</v>
      </c>
      <c r="N32">
        <v>20</v>
      </c>
    </row>
    <row r="33" spans="1:14" x14ac:dyDescent="0.25">
      <c r="A33">
        <v>8100105</v>
      </c>
      <c r="B33">
        <v>341</v>
      </c>
      <c r="C33">
        <v>315</v>
      </c>
      <c r="D33">
        <v>148</v>
      </c>
      <c r="E33">
        <v>132</v>
      </c>
      <c r="F33">
        <v>419.5</v>
      </c>
      <c r="G33">
        <v>0.81</v>
      </c>
      <c r="H33">
        <v>120</v>
      </c>
      <c r="I33">
        <v>85</v>
      </c>
      <c r="J33">
        <v>25</v>
      </c>
      <c r="K33">
        <v>0</v>
      </c>
      <c r="L33">
        <v>0</v>
      </c>
      <c r="M33">
        <v>0</v>
      </c>
      <c r="N33">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37"/>
  <sheetViews>
    <sheetView tabSelected="1" zoomScaleNormal="100" workbookViewId="0">
      <pane ySplit="1" topLeftCell="A2" activePane="bottomLeft" state="frozen"/>
      <selection pane="bottomLeft" activeCell="D4" sqref="D4"/>
    </sheetView>
  </sheetViews>
  <sheetFormatPr defaultColWidth="11.7109375" defaultRowHeight="12.75" x14ac:dyDescent="0.2"/>
  <cols>
    <col min="1" max="1" width="17.140625" style="197" customWidth="1"/>
    <col min="2" max="2" width="11.85546875" style="15" bestFit="1" customWidth="1"/>
    <col min="3" max="3" width="11.85546875" style="9" bestFit="1" customWidth="1"/>
    <col min="4" max="4" width="11.85546875" style="41" bestFit="1" customWidth="1"/>
    <col min="5" max="7" width="11.85546875" style="26" bestFit="1" customWidth="1"/>
    <col min="8" max="8" width="12.42578125" style="20" bestFit="1" customWidth="1"/>
    <col min="9" max="9" width="11.85546875" style="23" bestFit="1" customWidth="1"/>
    <col min="10" max="10" width="11.85546875" style="27" bestFit="1" customWidth="1"/>
    <col min="11" max="11" width="11.85546875" style="28" bestFit="1" customWidth="1"/>
    <col min="12" max="14" width="11.85546875" style="26" bestFit="1" customWidth="1"/>
    <col min="15" max="15" width="11.85546875" style="30" bestFit="1" customWidth="1"/>
    <col min="16" max="16" width="11.85546875" style="12" bestFit="1" customWidth="1"/>
    <col min="17" max="19" width="11.85546875" style="32" bestFit="1" customWidth="1"/>
    <col min="20" max="20" width="11.85546875" style="33" bestFit="1" customWidth="1"/>
    <col min="21" max="21" width="11.85546875" style="39" bestFit="1" customWidth="1"/>
    <col min="22" max="23" width="11.85546875" style="26" bestFit="1" customWidth="1"/>
    <col min="24" max="24" width="11.85546875" style="35" bestFit="1" customWidth="1"/>
    <col min="25" max="25" width="11.85546875" style="16" bestFit="1" customWidth="1"/>
    <col min="26" max="26" width="11.85546875" style="37" bestFit="1" customWidth="1"/>
    <col min="27" max="27" width="11.85546875" style="36" bestFit="1" customWidth="1"/>
    <col min="28" max="29" width="11.85546875" style="25" bestFit="1" customWidth="1"/>
    <col min="30" max="30" width="11.85546875" style="40" bestFit="1" customWidth="1"/>
    <col min="31" max="31" width="11.85546875" style="13" bestFit="1" customWidth="1"/>
    <col min="32" max="32" width="11.85546875" style="36" bestFit="1" customWidth="1"/>
    <col min="33" max="33" width="11.85546875" style="40" bestFit="1" customWidth="1"/>
    <col min="34" max="34" width="11.85546875" style="13" bestFit="1" customWidth="1"/>
    <col min="35" max="35" width="11.85546875" style="36" bestFit="1" customWidth="1"/>
    <col min="36" max="37" width="11.85546875" style="25" bestFit="1" customWidth="1"/>
    <col min="38" max="38" width="11.85546875" style="40" bestFit="1" customWidth="1"/>
    <col min="39" max="39" width="11.85546875" style="13" bestFit="1" customWidth="1"/>
    <col min="40" max="40" width="11.85546875" style="8" bestFit="1" customWidth="1"/>
    <col min="41" max="42" width="11.7109375" style="14"/>
    <col min="43" max="43" width="11.7109375" style="6"/>
    <col min="44" max="44" width="11.7109375" style="18"/>
    <col min="45" max="45" width="11.7109375" style="22"/>
    <col min="46" max="16384" width="11.7109375" style="7"/>
  </cols>
  <sheetData>
    <row r="1" spans="1:43" s="278" customFormat="1" ht="78" customHeight="1" thickTop="1" thickBot="1" x14ac:dyDescent="0.3">
      <c r="A1" s="263" t="s">
        <v>64</v>
      </c>
      <c r="B1" s="264" t="s">
        <v>148</v>
      </c>
      <c r="C1" s="265" t="s">
        <v>149</v>
      </c>
      <c r="D1" s="266" t="s">
        <v>150</v>
      </c>
      <c r="E1" s="267" t="s">
        <v>151</v>
      </c>
      <c r="F1" s="267" t="s">
        <v>152</v>
      </c>
      <c r="G1" s="267" t="s">
        <v>153</v>
      </c>
      <c r="H1" s="264" t="s">
        <v>154</v>
      </c>
      <c r="I1" s="268" t="s">
        <v>155</v>
      </c>
      <c r="J1" s="269" t="s">
        <v>156</v>
      </c>
      <c r="K1" s="270" t="s">
        <v>40</v>
      </c>
      <c r="L1" s="270" t="s">
        <v>157</v>
      </c>
      <c r="M1" s="270" t="s">
        <v>38</v>
      </c>
      <c r="N1" s="267" t="s">
        <v>158</v>
      </c>
      <c r="O1" s="270" t="s">
        <v>159</v>
      </c>
      <c r="P1" s="267" t="s">
        <v>160</v>
      </c>
      <c r="Q1" s="271" t="s">
        <v>49</v>
      </c>
      <c r="R1" s="270" t="s">
        <v>47</v>
      </c>
      <c r="S1" s="267" t="s">
        <v>161</v>
      </c>
      <c r="T1" s="270" t="s">
        <v>162</v>
      </c>
      <c r="U1" s="271" t="s">
        <v>56</v>
      </c>
      <c r="V1" s="270" t="s">
        <v>163</v>
      </c>
      <c r="W1" s="267" t="s">
        <v>164</v>
      </c>
      <c r="X1" s="266" t="s">
        <v>165</v>
      </c>
      <c r="Y1" s="272" t="s">
        <v>166</v>
      </c>
      <c r="Z1" s="267" t="s">
        <v>167</v>
      </c>
      <c r="AA1" s="273" t="s">
        <v>168</v>
      </c>
      <c r="AB1" s="267" t="s">
        <v>169</v>
      </c>
      <c r="AC1" s="267" t="s">
        <v>170</v>
      </c>
      <c r="AD1" s="266" t="s">
        <v>171</v>
      </c>
      <c r="AE1" s="274" t="s">
        <v>172</v>
      </c>
      <c r="AF1" s="273" t="s">
        <v>173</v>
      </c>
      <c r="AG1" s="266" t="s">
        <v>174</v>
      </c>
      <c r="AH1" s="274" t="s">
        <v>175</v>
      </c>
      <c r="AI1" s="267" t="s">
        <v>176</v>
      </c>
      <c r="AJ1" s="267" t="s">
        <v>177</v>
      </c>
      <c r="AK1" s="267" t="s">
        <v>178</v>
      </c>
      <c r="AL1" s="266" t="s">
        <v>179</v>
      </c>
      <c r="AM1" s="266" t="s">
        <v>180</v>
      </c>
      <c r="AN1" s="275" t="s">
        <v>181</v>
      </c>
      <c r="AO1" s="276" t="s">
        <v>182</v>
      </c>
      <c r="AP1" s="277" t="s">
        <v>183</v>
      </c>
      <c r="AQ1" s="263" t="s">
        <v>9</v>
      </c>
    </row>
    <row r="2" spans="1:43" s="17" customFormat="1" ht="13.5" thickTop="1" x14ac:dyDescent="0.2">
      <c r="A2" s="193"/>
      <c r="B2" s="158">
        <v>8100000</v>
      </c>
      <c r="C2" s="159"/>
      <c r="D2" s="160"/>
      <c r="E2" s="161"/>
      <c r="F2" s="161"/>
      <c r="G2" s="161"/>
      <c r="H2" s="162">
        <v>488100000</v>
      </c>
      <c r="I2" s="190">
        <v>2975.08</v>
      </c>
      <c r="J2" s="163">
        <f t="shared" ref="J2:J33" si="0">I2*100</f>
        <v>297508</v>
      </c>
      <c r="K2" s="164">
        <v>117394</v>
      </c>
      <c r="L2" s="161">
        <v>105999</v>
      </c>
      <c r="M2" s="165">
        <v>95196</v>
      </c>
      <c r="N2" s="163">
        <f t="shared" ref="N2:N33" si="1">K2-M2</f>
        <v>22198</v>
      </c>
      <c r="O2" s="166">
        <f t="shared" ref="O2:O33" si="2">(K2-M2)/M2</f>
        <v>0.23318206647338124</v>
      </c>
      <c r="P2" s="167">
        <v>39.5</v>
      </c>
      <c r="Q2" s="161">
        <v>48317</v>
      </c>
      <c r="R2" s="165">
        <v>39687</v>
      </c>
      <c r="S2" s="161">
        <f t="shared" ref="S2:S33" si="3">Q2-R2</f>
        <v>8630</v>
      </c>
      <c r="T2" s="191">
        <f t="shared" ref="T2:T33" si="4">S2/R2</f>
        <v>0.2174515584448308</v>
      </c>
      <c r="U2" s="168">
        <v>45696</v>
      </c>
      <c r="V2" s="165">
        <v>37193</v>
      </c>
      <c r="W2" s="163">
        <f t="shared" ref="W2:W33" si="5">U2-V2</f>
        <v>8503</v>
      </c>
      <c r="X2" s="169">
        <f t="shared" ref="X2:X33" si="6">(U2-V2)/V2</f>
        <v>0.22861828838759982</v>
      </c>
      <c r="Y2" s="170">
        <f t="shared" ref="Y2:Y33" si="7">U2/J2</f>
        <v>0.15359586969089906</v>
      </c>
      <c r="Z2" s="161">
        <v>54825</v>
      </c>
      <c r="AA2" s="168">
        <v>46615</v>
      </c>
      <c r="AB2" s="161">
        <v>3110</v>
      </c>
      <c r="AC2" s="163">
        <f t="shared" ref="AC2:AC11" si="8">AA2+AB2</f>
        <v>49725</v>
      </c>
      <c r="AD2" s="166">
        <f t="shared" ref="AD2:AD11" si="9">AC2/Z2</f>
        <v>0.90697674418604646</v>
      </c>
      <c r="AE2" s="171">
        <f>AD2/0.906977</f>
        <v>0.99999971794879738</v>
      </c>
      <c r="AF2" s="161">
        <v>1580</v>
      </c>
      <c r="AG2" s="166">
        <f t="shared" ref="AG2:AG11" si="10">AF2/Z2</f>
        <v>2.8818969448244414E-2</v>
      </c>
      <c r="AH2" s="172">
        <f>AG2/0.028819</f>
        <v>0.99999893987454158</v>
      </c>
      <c r="AI2" s="161">
        <v>2195</v>
      </c>
      <c r="AJ2" s="161">
        <v>750</v>
      </c>
      <c r="AK2" s="163">
        <f t="shared" ref="AK2:AK11" si="11">AI2+AJ2</f>
        <v>2945</v>
      </c>
      <c r="AL2" s="166">
        <f t="shared" ref="AL2:AL11" si="12">AK2/Z2</f>
        <v>5.3716370269037847E-2</v>
      </c>
      <c r="AM2" s="172">
        <f>AL2/0.053716</f>
        <v>1.0000068930865635</v>
      </c>
      <c r="AN2" s="192">
        <v>575</v>
      </c>
      <c r="AO2" s="173" t="s">
        <v>44</v>
      </c>
      <c r="AP2" s="215" t="s">
        <v>44</v>
      </c>
      <c r="AQ2" s="200"/>
    </row>
    <row r="3" spans="1:43" s="18" customFormat="1" x14ac:dyDescent="0.2">
      <c r="A3" s="194" t="s">
        <v>83</v>
      </c>
      <c r="B3" s="124">
        <v>8100001</v>
      </c>
      <c r="C3" s="116"/>
      <c r="D3" s="117"/>
      <c r="E3" s="118"/>
      <c r="F3" s="118"/>
      <c r="G3" s="118"/>
      <c r="H3" s="182">
        <v>488100001</v>
      </c>
      <c r="I3" s="125">
        <v>10.39</v>
      </c>
      <c r="J3" s="126">
        <f t="shared" si="0"/>
        <v>1039</v>
      </c>
      <c r="K3" s="127">
        <v>4480</v>
      </c>
      <c r="L3" s="118">
        <v>3538</v>
      </c>
      <c r="M3" s="183">
        <v>1755</v>
      </c>
      <c r="N3" s="126">
        <f t="shared" si="1"/>
        <v>2725</v>
      </c>
      <c r="O3" s="128">
        <f t="shared" si="2"/>
        <v>1.5527065527065527</v>
      </c>
      <c r="P3" s="129">
        <v>431.1</v>
      </c>
      <c r="Q3" s="130">
        <v>1586</v>
      </c>
      <c r="R3" s="184">
        <v>736</v>
      </c>
      <c r="S3" s="130">
        <f t="shared" si="3"/>
        <v>850</v>
      </c>
      <c r="T3" s="131">
        <f t="shared" si="4"/>
        <v>1.1548913043478262</v>
      </c>
      <c r="U3" s="132">
        <v>1554</v>
      </c>
      <c r="V3" s="183">
        <v>687</v>
      </c>
      <c r="W3" s="126">
        <f t="shared" si="5"/>
        <v>867</v>
      </c>
      <c r="X3" s="133">
        <f t="shared" si="6"/>
        <v>1.2620087336244541</v>
      </c>
      <c r="Y3" s="134">
        <f t="shared" si="7"/>
        <v>1.4956689124157845</v>
      </c>
      <c r="Z3" s="130">
        <v>1760</v>
      </c>
      <c r="AA3" s="132">
        <v>1585</v>
      </c>
      <c r="AB3" s="118">
        <v>75</v>
      </c>
      <c r="AC3" s="126">
        <f t="shared" si="8"/>
        <v>1660</v>
      </c>
      <c r="AD3" s="128">
        <f t="shared" si="9"/>
        <v>0.94318181818181823</v>
      </c>
      <c r="AE3" s="135">
        <f t="shared" ref="AE3:AE11" si="13">AD3/0.90698</f>
        <v>1.0399146818913518</v>
      </c>
      <c r="AF3" s="130">
        <v>25</v>
      </c>
      <c r="AG3" s="128">
        <f t="shared" si="10"/>
        <v>1.4204545454545454E-2</v>
      </c>
      <c r="AH3" s="136">
        <f t="shared" ref="AH3:AH11" si="14">AG3/0.02882</f>
        <v>0.49287111223266672</v>
      </c>
      <c r="AI3" s="130">
        <v>45</v>
      </c>
      <c r="AJ3" s="130">
        <v>15</v>
      </c>
      <c r="AK3" s="126">
        <f t="shared" si="11"/>
        <v>60</v>
      </c>
      <c r="AL3" s="128">
        <f t="shared" si="12"/>
        <v>3.4090909090909088E-2</v>
      </c>
      <c r="AM3" s="136">
        <f t="shared" ref="AM3:AM11" si="15">AL3/0.05372</f>
        <v>0.63460366885534425</v>
      </c>
      <c r="AN3" s="137">
        <v>10</v>
      </c>
      <c r="AO3" s="181" t="s">
        <v>7</v>
      </c>
      <c r="AP3" s="211" t="s">
        <v>7</v>
      </c>
      <c r="AQ3" s="6" t="s">
        <v>84</v>
      </c>
    </row>
    <row r="4" spans="1:43" s="18" customFormat="1" x14ac:dyDescent="0.2">
      <c r="A4" s="194"/>
      <c r="B4" s="124">
        <v>8100002</v>
      </c>
      <c r="C4" s="116"/>
      <c r="D4" s="117"/>
      <c r="E4" s="118"/>
      <c r="F4" s="118"/>
      <c r="G4" s="118"/>
      <c r="H4" s="182">
        <v>488100002</v>
      </c>
      <c r="I4" s="125">
        <v>8.7799999999999994</v>
      </c>
      <c r="J4" s="126">
        <f t="shared" si="0"/>
        <v>877.99999999999989</v>
      </c>
      <c r="K4" s="127">
        <v>4924</v>
      </c>
      <c r="L4" s="118">
        <v>4804</v>
      </c>
      <c r="M4" s="183">
        <v>4453</v>
      </c>
      <c r="N4" s="126">
        <f t="shared" si="1"/>
        <v>471</v>
      </c>
      <c r="O4" s="128">
        <f t="shared" si="2"/>
        <v>0.10577139007410734</v>
      </c>
      <c r="P4" s="129">
        <v>560.9</v>
      </c>
      <c r="Q4" s="130">
        <v>2207</v>
      </c>
      <c r="R4" s="184">
        <v>2068</v>
      </c>
      <c r="S4" s="130">
        <f t="shared" si="3"/>
        <v>139</v>
      </c>
      <c r="T4" s="131">
        <f t="shared" si="4"/>
        <v>6.7214700193423599E-2</v>
      </c>
      <c r="U4" s="132">
        <v>2136</v>
      </c>
      <c r="V4" s="183">
        <v>1925</v>
      </c>
      <c r="W4" s="126">
        <f t="shared" si="5"/>
        <v>211</v>
      </c>
      <c r="X4" s="133">
        <f t="shared" si="6"/>
        <v>0.10961038961038962</v>
      </c>
      <c r="Y4" s="134">
        <f t="shared" si="7"/>
        <v>2.4328018223234626</v>
      </c>
      <c r="Z4" s="130">
        <v>2090</v>
      </c>
      <c r="AA4" s="132">
        <v>1725</v>
      </c>
      <c r="AB4" s="118">
        <v>100</v>
      </c>
      <c r="AC4" s="126">
        <f t="shared" si="8"/>
        <v>1825</v>
      </c>
      <c r="AD4" s="128">
        <f t="shared" si="9"/>
        <v>0.87320574162679421</v>
      </c>
      <c r="AE4" s="135">
        <f t="shared" si="13"/>
        <v>0.96276184880239279</v>
      </c>
      <c r="AF4" s="130">
        <v>50</v>
      </c>
      <c r="AG4" s="128">
        <f t="shared" si="10"/>
        <v>2.3923444976076555E-2</v>
      </c>
      <c r="AH4" s="136">
        <f t="shared" si="14"/>
        <v>0.83009871533922819</v>
      </c>
      <c r="AI4" s="130">
        <v>145</v>
      </c>
      <c r="AJ4" s="130">
        <v>30</v>
      </c>
      <c r="AK4" s="126">
        <f t="shared" si="11"/>
        <v>175</v>
      </c>
      <c r="AL4" s="128">
        <f t="shared" si="12"/>
        <v>8.3732057416267949E-2</v>
      </c>
      <c r="AM4" s="136">
        <f t="shared" si="15"/>
        <v>1.5586756778903192</v>
      </c>
      <c r="AN4" s="137">
        <v>35</v>
      </c>
      <c r="AO4" s="181" t="s">
        <v>7</v>
      </c>
      <c r="AP4" s="211" t="s">
        <v>7</v>
      </c>
      <c r="AQ4" s="6"/>
    </row>
    <row r="5" spans="1:43" s="18" customFormat="1" x14ac:dyDescent="0.2">
      <c r="A5" s="194"/>
      <c r="B5" s="124">
        <v>8100003</v>
      </c>
      <c r="C5" s="116"/>
      <c r="D5" s="117"/>
      <c r="E5" s="118"/>
      <c r="F5" s="118"/>
      <c r="G5" s="118"/>
      <c r="H5" s="182">
        <v>488100003</v>
      </c>
      <c r="I5" s="125">
        <v>1.34</v>
      </c>
      <c r="J5" s="126">
        <f t="shared" si="0"/>
        <v>134</v>
      </c>
      <c r="K5" s="127">
        <v>4016</v>
      </c>
      <c r="L5" s="118">
        <v>4065</v>
      </c>
      <c r="M5" s="183">
        <v>3752</v>
      </c>
      <c r="N5" s="126">
        <f t="shared" si="1"/>
        <v>264</v>
      </c>
      <c r="O5" s="128">
        <f t="shared" si="2"/>
        <v>7.0362473347547971E-2</v>
      </c>
      <c r="P5" s="129">
        <v>2997</v>
      </c>
      <c r="Q5" s="130">
        <v>2135</v>
      </c>
      <c r="R5" s="184">
        <v>1963</v>
      </c>
      <c r="S5" s="130">
        <f t="shared" si="3"/>
        <v>172</v>
      </c>
      <c r="T5" s="131">
        <f t="shared" si="4"/>
        <v>8.7620988283239942E-2</v>
      </c>
      <c r="U5" s="132">
        <v>1975</v>
      </c>
      <c r="V5" s="183">
        <v>1785</v>
      </c>
      <c r="W5" s="126">
        <f t="shared" si="5"/>
        <v>190</v>
      </c>
      <c r="X5" s="133">
        <f t="shared" si="6"/>
        <v>0.10644257703081232</v>
      </c>
      <c r="Y5" s="134">
        <f t="shared" si="7"/>
        <v>14.738805970149254</v>
      </c>
      <c r="Z5" s="130">
        <v>1715</v>
      </c>
      <c r="AA5" s="132">
        <v>1400</v>
      </c>
      <c r="AB5" s="118">
        <v>125</v>
      </c>
      <c r="AC5" s="126">
        <f t="shared" si="8"/>
        <v>1525</v>
      </c>
      <c r="AD5" s="128">
        <f t="shared" si="9"/>
        <v>0.88921282798833823</v>
      </c>
      <c r="AE5" s="135">
        <f t="shared" si="13"/>
        <v>0.98041062425669612</v>
      </c>
      <c r="AF5" s="130">
        <v>60</v>
      </c>
      <c r="AG5" s="128">
        <f t="shared" si="10"/>
        <v>3.4985422740524783E-2</v>
      </c>
      <c r="AH5" s="136">
        <f t="shared" si="14"/>
        <v>1.2139286169508947</v>
      </c>
      <c r="AI5" s="130">
        <v>95</v>
      </c>
      <c r="AJ5" s="130">
        <v>30</v>
      </c>
      <c r="AK5" s="126">
        <f t="shared" si="11"/>
        <v>125</v>
      </c>
      <c r="AL5" s="128">
        <f t="shared" si="12"/>
        <v>7.2886297376093298E-2</v>
      </c>
      <c r="AM5" s="136">
        <f t="shared" si="15"/>
        <v>1.3567814105750802</v>
      </c>
      <c r="AN5" s="137">
        <v>15</v>
      </c>
      <c r="AO5" s="181" t="s">
        <v>7</v>
      </c>
      <c r="AP5" s="211" t="s">
        <v>7</v>
      </c>
      <c r="AQ5" s="6"/>
    </row>
    <row r="6" spans="1:43" s="18" customFormat="1" x14ac:dyDescent="0.2">
      <c r="A6" s="194"/>
      <c r="B6" s="124">
        <v>8100004</v>
      </c>
      <c r="C6" s="116"/>
      <c r="D6" s="119"/>
      <c r="E6" s="118"/>
      <c r="F6" s="118"/>
      <c r="G6" s="118"/>
      <c r="H6" s="182">
        <v>488100004</v>
      </c>
      <c r="I6" s="125">
        <v>1.38</v>
      </c>
      <c r="J6" s="126">
        <f t="shared" si="0"/>
        <v>138</v>
      </c>
      <c r="K6" s="127">
        <v>2980</v>
      </c>
      <c r="L6" s="118">
        <v>2953</v>
      </c>
      <c r="M6" s="183">
        <v>2905</v>
      </c>
      <c r="N6" s="126">
        <f t="shared" si="1"/>
        <v>75</v>
      </c>
      <c r="O6" s="128">
        <f t="shared" si="2"/>
        <v>2.5817555938037865E-2</v>
      </c>
      <c r="P6" s="129">
        <v>2157.6999999999998</v>
      </c>
      <c r="Q6" s="130">
        <v>1291</v>
      </c>
      <c r="R6" s="184">
        <v>1258</v>
      </c>
      <c r="S6" s="130">
        <f t="shared" si="3"/>
        <v>33</v>
      </c>
      <c r="T6" s="131">
        <f t="shared" si="4"/>
        <v>2.6232114467408585E-2</v>
      </c>
      <c r="U6" s="132">
        <v>1247</v>
      </c>
      <c r="V6" s="183">
        <v>1204</v>
      </c>
      <c r="W6" s="126">
        <f t="shared" si="5"/>
        <v>43</v>
      </c>
      <c r="X6" s="133">
        <f t="shared" si="6"/>
        <v>3.5714285714285712E-2</v>
      </c>
      <c r="Y6" s="134">
        <f t="shared" si="7"/>
        <v>9.0362318840579707</v>
      </c>
      <c r="Z6" s="130">
        <v>1430</v>
      </c>
      <c r="AA6" s="132">
        <v>1225</v>
      </c>
      <c r="AB6" s="118">
        <v>105</v>
      </c>
      <c r="AC6" s="126">
        <f t="shared" si="8"/>
        <v>1330</v>
      </c>
      <c r="AD6" s="128">
        <f t="shared" si="9"/>
        <v>0.93006993006993011</v>
      </c>
      <c r="AE6" s="135">
        <f t="shared" si="13"/>
        <v>1.0254580366379966</v>
      </c>
      <c r="AF6" s="130">
        <v>20</v>
      </c>
      <c r="AG6" s="128">
        <f t="shared" si="10"/>
        <v>1.3986013986013986E-2</v>
      </c>
      <c r="AH6" s="136">
        <f t="shared" si="14"/>
        <v>0.48528847973677958</v>
      </c>
      <c r="AI6" s="130">
        <v>40</v>
      </c>
      <c r="AJ6" s="130">
        <v>35</v>
      </c>
      <c r="AK6" s="126">
        <f t="shared" si="11"/>
        <v>75</v>
      </c>
      <c r="AL6" s="128">
        <f t="shared" si="12"/>
        <v>5.2447552447552448E-2</v>
      </c>
      <c r="AM6" s="136">
        <f t="shared" si="15"/>
        <v>0.97631333670052967</v>
      </c>
      <c r="AN6" s="137">
        <v>10</v>
      </c>
      <c r="AO6" s="181" t="s">
        <v>7</v>
      </c>
      <c r="AP6" s="211" t="s">
        <v>7</v>
      </c>
      <c r="AQ6" s="6"/>
    </row>
    <row r="7" spans="1:43" s="18" customFormat="1" x14ac:dyDescent="0.2">
      <c r="A7" s="194"/>
      <c r="B7" s="124">
        <v>8100005</v>
      </c>
      <c r="C7" s="116"/>
      <c r="D7" s="119"/>
      <c r="E7" s="118"/>
      <c r="F7" s="118"/>
      <c r="G7" s="118"/>
      <c r="H7" s="182">
        <v>488100005</v>
      </c>
      <c r="I7" s="125">
        <v>4.01</v>
      </c>
      <c r="J7" s="126">
        <f t="shared" si="0"/>
        <v>401</v>
      </c>
      <c r="K7" s="127">
        <v>4167</v>
      </c>
      <c r="L7" s="118">
        <v>4001</v>
      </c>
      <c r="M7" s="183">
        <v>4149</v>
      </c>
      <c r="N7" s="126">
        <f t="shared" si="1"/>
        <v>18</v>
      </c>
      <c r="O7" s="128">
        <f t="shared" si="2"/>
        <v>4.3383947939262474E-3</v>
      </c>
      <c r="P7" s="129">
        <v>1039.9000000000001</v>
      </c>
      <c r="Q7" s="130">
        <v>2063</v>
      </c>
      <c r="R7" s="184">
        <v>1998</v>
      </c>
      <c r="S7" s="130">
        <f t="shared" si="3"/>
        <v>65</v>
      </c>
      <c r="T7" s="131">
        <f t="shared" si="4"/>
        <v>3.2532532532532535E-2</v>
      </c>
      <c r="U7" s="132">
        <v>1904</v>
      </c>
      <c r="V7" s="183">
        <v>1860</v>
      </c>
      <c r="W7" s="126">
        <f t="shared" si="5"/>
        <v>44</v>
      </c>
      <c r="X7" s="133">
        <f t="shared" si="6"/>
        <v>2.3655913978494623E-2</v>
      </c>
      <c r="Y7" s="134">
        <f t="shared" si="7"/>
        <v>4.7481296758104738</v>
      </c>
      <c r="Z7" s="130">
        <v>2170</v>
      </c>
      <c r="AA7" s="132">
        <v>1770</v>
      </c>
      <c r="AB7" s="118">
        <v>80</v>
      </c>
      <c r="AC7" s="126">
        <f t="shared" si="8"/>
        <v>1850</v>
      </c>
      <c r="AD7" s="128">
        <f t="shared" si="9"/>
        <v>0.85253456221198154</v>
      </c>
      <c r="AE7" s="135">
        <f t="shared" si="13"/>
        <v>0.939970630236589</v>
      </c>
      <c r="AF7" s="130">
        <v>85</v>
      </c>
      <c r="AG7" s="128">
        <f t="shared" si="10"/>
        <v>3.9170506912442393E-2</v>
      </c>
      <c r="AH7" s="136">
        <f t="shared" si="14"/>
        <v>1.3591431961291602</v>
      </c>
      <c r="AI7" s="130">
        <v>160</v>
      </c>
      <c r="AJ7" s="130">
        <v>55</v>
      </c>
      <c r="AK7" s="126">
        <f t="shared" si="11"/>
        <v>215</v>
      </c>
      <c r="AL7" s="128">
        <f t="shared" si="12"/>
        <v>9.9078341013824886E-2</v>
      </c>
      <c r="AM7" s="136">
        <f t="shared" si="15"/>
        <v>1.8443473755365765</v>
      </c>
      <c r="AN7" s="137">
        <v>20</v>
      </c>
      <c r="AO7" s="181" t="s">
        <v>7</v>
      </c>
      <c r="AP7" s="211" t="s">
        <v>7</v>
      </c>
      <c r="AQ7" s="6"/>
    </row>
    <row r="8" spans="1:43" s="18" customFormat="1" x14ac:dyDescent="0.2">
      <c r="A8" s="195" t="s">
        <v>66</v>
      </c>
      <c r="B8" s="138">
        <v>8100006</v>
      </c>
      <c r="C8" s="139"/>
      <c r="D8" s="140"/>
      <c r="E8" s="141"/>
      <c r="F8" s="141"/>
      <c r="G8" s="141"/>
      <c r="H8" s="178">
        <v>488100006</v>
      </c>
      <c r="I8" s="142">
        <v>1.1299999999999999</v>
      </c>
      <c r="J8" s="143">
        <f t="shared" si="0"/>
        <v>112.99999999999999</v>
      </c>
      <c r="K8" s="144">
        <v>3433</v>
      </c>
      <c r="L8" s="141">
        <v>3410</v>
      </c>
      <c r="M8" s="179">
        <v>3682</v>
      </c>
      <c r="N8" s="143">
        <f t="shared" si="1"/>
        <v>-249</v>
      </c>
      <c r="O8" s="145">
        <f t="shared" si="2"/>
        <v>-6.7626290059750141E-2</v>
      </c>
      <c r="P8" s="146">
        <v>3041.8</v>
      </c>
      <c r="Q8" s="147">
        <v>1917</v>
      </c>
      <c r="R8" s="180">
        <v>1919</v>
      </c>
      <c r="S8" s="147">
        <f t="shared" si="3"/>
        <v>-2</v>
      </c>
      <c r="T8" s="148">
        <f t="shared" si="4"/>
        <v>-1.0422094841063053E-3</v>
      </c>
      <c r="U8" s="149">
        <v>1699</v>
      </c>
      <c r="V8" s="179">
        <v>1753</v>
      </c>
      <c r="W8" s="143">
        <f t="shared" si="5"/>
        <v>-54</v>
      </c>
      <c r="X8" s="150">
        <f t="shared" si="6"/>
        <v>-3.080433542498574E-2</v>
      </c>
      <c r="Y8" s="151">
        <f t="shared" si="7"/>
        <v>15.035398230088498</v>
      </c>
      <c r="Z8" s="147">
        <v>1635</v>
      </c>
      <c r="AA8" s="149">
        <v>1200</v>
      </c>
      <c r="AB8" s="141">
        <v>70</v>
      </c>
      <c r="AC8" s="143">
        <f t="shared" si="8"/>
        <v>1270</v>
      </c>
      <c r="AD8" s="145">
        <f t="shared" si="9"/>
        <v>0.77675840978593269</v>
      </c>
      <c r="AE8" s="152">
        <f t="shared" si="13"/>
        <v>0.85642286465625783</v>
      </c>
      <c r="AF8" s="147">
        <v>80</v>
      </c>
      <c r="AG8" s="145">
        <f t="shared" si="10"/>
        <v>4.8929663608562692E-2</v>
      </c>
      <c r="AH8" s="153">
        <f t="shared" si="14"/>
        <v>1.6977676477641461</v>
      </c>
      <c r="AI8" s="147">
        <v>195</v>
      </c>
      <c r="AJ8" s="147">
        <v>70</v>
      </c>
      <c r="AK8" s="143">
        <f t="shared" si="11"/>
        <v>265</v>
      </c>
      <c r="AL8" s="145">
        <f t="shared" si="12"/>
        <v>0.1620795107033639</v>
      </c>
      <c r="AM8" s="153">
        <f t="shared" si="15"/>
        <v>3.0171167293999241</v>
      </c>
      <c r="AN8" s="154">
        <v>20</v>
      </c>
      <c r="AO8" s="177" t="s">
        <v>5</v>
      </c>
      <c r="AP8" s="218" t="s">
        <v>5</v>
      </c>
      <c r="AQ8" s="6" t="s">
        <v>67</v>
      </c>
    </row>
    <row r="9" spans="1:43" s="18" customFormat="1" x14ac:dyDescent="0.2">
      <c r="A9" s="195" t="s">
        <v>89</v>
      </c>
      <c r="B9" s="138">
        <v>8100007</v>
      </c>
      <c r="C9" s="139"/>
      <c r="D9" s="140"/>
      <c r="E9" s="141"/>
      <c r="F9" s="141"/>
      <c r="G9" s="141"/>
      <c r="H9" s="178">
        <v>488100007</v>
      </c>
      <c r="I9" s="142">
        <v>2.33</v>
      </c>
      <c r="J9" s="143">
        <f t="shared" si="0"/>
        <v>233</v>
      </c>
      <c r="K9" s="144">
        <v>1429</v>
      </c>
      <c r="L9" s="141">
        <v>1442</v>
      </c>
      <c r="M9" s="179">
        <v>1444</v>
      </c>
      <c r="N9" s="143">
        <f t="shared" si="1"/>
        <v>-15</v>
      </c>
      <c r="O9" s="145">
        <f t="shared" si="2"/>
        <v>-1.038781163434903E-2</v>
      </c>
      <c r="P9" s="146">
        <v>612.6</v>
      </c>
      <c r="Q9" s="147">
        <v>851</v>
      </c>
      <c r="R9" s="180">
        <v>886</v>
      </c>
      <c r="S9" s="147">
        <f t="shared" si="3"/>
        <v>-35</v>
      </c>
      <c r="T9" s="148">
        <f t="shared" si="4"/>
        <v>-3.9503386004514675E-2</v>
      </c>
      <c r="U9" s="149">
        <v>787</v>
      </c>
      <c r="V9" s="179">
        <v>838</v>
      </c>
      <c r="W9" s="143">
        <f t="shared" si="5"/>
        <v>-51</v>
      </c>
      <c r="X9" s="150">
        <f t="shared" si="6"/>
        <v>-6.0859188544152745E-2</v>
      </c>
      <c r="Y9" s="151">
        <f t="shared" si="7"/>
        <v>3.3776824034334765</v>
      </c>
      <c r="Z9" s="147">
        <v>175</v>
      </c>
      <c r="AA9" s="149">
        <v>105</v>
      </c>
      <c r="AB9" s="141">
        <v>0</v>
      </c>
      <c r="AC9" s="143">
        <f t="shared" si="8"/>
        <v>105</v>
      </c>
      <c r="AD9" s="145">
        <f t="shared" si="9"/>
        <v>0.6</v>
      </c>
      <c r="AE9" s="152">
        <f t="shared" si="13"/>
        <v>0.66153608679353459</v>
      </c>
      <c r="AF9" s="147">
        <v>25</v>
      </c>
      <c r="AG9" s="145">
        <f t="shared" si="10"/>
        <v>0.14285714285714285</v>
      </c>
      <c r="AH9" s="153">
        <f t="shared" si="14"/>
        <v>4.9568751858828195</v>
      </c>
      <c r="AI9" s="147">
        <v>25</v>
      </c>
      <c r="AJ9" s="147">
        <v>10</v>
      </c>
      <c r="AK9" s="143">
        <f t="shared" si="11"/>
        <v>35</v>
      </c>
      <c r="AL9" s="145">
        <f t="shared" si="12"/>
        <v>0.2</v>
      </c>
      <c r="AM9" s="153">
        <f t="shared" si="15"/>
        <v>3.7230081906180197</v>
      </c>
      <c r="AN9" s="154">
        <v>0</v>
      </c>
      <c r="AO9" s="177" t="s">
        <v>5</v>
      </c>
      <c r="AP9" s="218" t="s">
        <v>5</v>
      </c>
      <c r="AQ9" s="6"/>
    </row>
    <row r="10" spans="1:43" s="18" customFormat="1" x14ac:dyDescent="0.2">
      <c r="A10" s="195"/>
      <c r="B10" s="138">
        <v>8100008</v>
      </c>
      <c r="C10" s="139"/>
      <c r="D10" s="140"/>
      <c r="E10" s="141"/>
      <c r="F10" s="141"/>
      <c r="G10" s="141"/>
      <c r="H10" s="178">
        <v>488100008</v>
      </c>
      <c r="I10" s="142">
        <v>1.82</v>
      </c>
      <c r="J10" s="143">
        <f t="shared" si="0"/>
        <v>182</v>
      </c>
      <c r="K10" s="144">
        <v>2956</v>
      </c>
      <c r="L10" s="141">
        <v>2945</v>
      </c>
      <c r="M10" s="179">
        <v>2946</v>
      </c>
      <c r="N10" s="143">
        <f t="shared" si="1"/>
        <v>10</v>
      </c>
      <c r="O10" s="145">
        <f t="shared" si="2"/>
        <v>3.3944331296673455E-3</v>
      </c>
      <c r="P10" s="146">
        <v>1625.6</v>
      </c>
      <c r="Q10" s="147">
        <v>1390</v>
      </c>
      <c r="R10" s="180">
        <v>1364</v>
      </c>
      <c r="S10" s="147">
        <f t="shared" si="3"/>
        <v>26</v>
      </c>
      <c r="T10" s="148">
        <f t="shared" si="4"/>
        <v>1.906158357771261E-2</v>
      </c>
      <c r="U10" s="149">
        <v>1302</v>
      </c>
      <c r="V10" s="179">
        <v>1258</v>
      </c>
      <c r="W10" s="143">
        <f t="shared" si="5"/>
        <v>44</v>
      </c>
      <c r="X10" s="150">
        <f t="shared" si="6"/>
        <v>3.4976152623211444E-2</v>
      </c>
      <c r="Y10" s="151">
        <f t="shared" si="7"/>
        <v>7.1538461538461542</v>
      </c>
      <c r="Z10" s="147">
        <v>1465</v>
      </c>
      <c r="AA10" s="149">
        <v>1095</v>
      </c>
      <c r="AB10" s="141">
        <v>75</v>
      </c>
      <c r="AC10" s="143">
        <f t="shared" si="8"/>
        <v>1170</v>
      </c>
      <c r="AD10" s="145">
        <f t="shared" si="9"/>
        <v>0.79863481228668942</v>
      </c>
      <c r="AE10" s="152">
        <f t="shared" si="13"/>
        <v>0.88054291416204267</v>
      </c>
      <c r="AF10" s="147">
        <v>45</v>
      </c>
      <c r="AG10" s="145">
        <f t="shared" si="10"/>
        <v>3.0716723549488054E-2</v>
      </c>
      <c r="AH10" s="153">
        <f t="shared" si="14"/>
        <v>1.0658127532785584</v>
      </c>
      <c r="AI10" s="147">
        <v>175</v>
      </c>
      <c r="AJ10" s="147">
        <v>50</v>
      </c>
      <c r="AK10" s="143">
        <f t="shared" si="11"/>
        <v>225</v>
      </c>
      <c r="AL10" s="145">
        <f t="shared" si="12"/>
        <v>0.15358361774744028</v>
      </c>
      <c r="AM10" s="153">
        <f t="shared" si="15"/>
        <v>2.858965334092336</v>
      </c>
      <c r="AN10" s="154">
        <v>30</v>
      </c>
      <c r="AO10" s="177" t="s">
        <v>5</v>
      </c>
      <c r="AP10" s="218" t="s">
        <v>5</v>
      </c>
      <c r="AQ10" s="6"/>
    </row>
    <row r="11" spans="1:43" s="18" customFormat="1" x14ac:dyDescent="0.2">
      <c r="A11" s="194"/>
      <c r="B11" s="124">
        <v>8100009</v>
      </c>
      <c r="C11" s="116"/>
      <c r="D11" s="117"/>
      <c r="E11" s="118"/>
      <c r="F11" s="118"/>
      <c r="G11" s="118"/>
      <c r="H11" s="182">
        <v>488100009</v>
      </c>
      <c r="I11" s="125">
        <v>2.2999999999999998</v>
      </c>
      <c r="J11" s="126">
        <f t="shared" si="0"/>
        <v>229.99999999999997</v>
      </c>
      <c r="K11" s="127">
        <v>2308</v>
      </c>
      <c r="L11" s="118">
        <v>2266</v>
      </c>
      <c r="M11" s="183">
        <v>2211</v>
      </c>
      <c r="N11" s="126">
        <f t="shared" si="1"/>
        <v>97</v>
      </c>
      <c r="O11" s="128">
        <f t="shared" si="2"/>
        <v>4.3871551334237903E-2</v>
      </c>
      <c r="P11" s="129">
        <v>1005.7</v>
      </c>
      <c r="Q11" s="130">
        <v>1051</v>
      </c>
      <c r="R11" s="184">
        <v>1007</v>
      </c>
      <c r="S11" s="130">
        <f t="shared" si="3"/>
        <v>44</v>
      </c>
      <c r="T11" s="131">
        <f t="shared" si="4"/>
        <v>4.3694141012909631E-2</v>
      </c>
      <c r="U11" s="132">
        <v>987</v>
      </c>
      <c r="V11" s="183">
        <v>957</v>
      </c>
      <c r="W11" s="126">
        <f t="shared" si="5"/>
        <v>30</v>
      </c>
      <c r="X11" s="133">
        <f t="shared" si="6"/>
        <v>3.1347962382445138E-2</v>
      </c>
      <c r="Y11" s="134">
        <f t="shared" si="7"/>
        <v>4.2913043478260873</v>
      </c>
      <c r="Z11" s="130">
        <v>1175</v>
      </c>
      <c r="AA11" s="132">
        <v>990</v>
      </c>
      <c r="AB11" s="118">
        <v>90</v>
      </c>
      <c r="AC11" s="126">
        <f t="shared" si="8"/>
        <v>1080</v>
      </c>
      <c r="AD11" s="128">
        <f t="shared" si="9"/>
        <v>0.91914893617021276</v>
      </c>
      <c r="AE11" s="135">
        <f t="shared" si="13"/>
        <v>1.013416984024138</v>
      </c>
      <c r="AF11" s="130">
        <v>45</v>
      </c>
      <c r="AG11" s="128">
        <f t="shared" si="10"/>
        <v>3.8297872340425532E-2</v>
      </c>
      <c r="AH11" s="136">
        <f t="shared" si="14"/>
        <v>1.3288644115345432</v>
      </c>
      <c r="AI11" s="130">
        <v>35</v>
      </c>
      <c r="AJ11" s="130">
        <v>10</v>
      </c>
      <c r="AK11" s="126">
        <f t="shared" si="11"/>
        <v>45</v>
      </c>
      <c r="AL11" s="128">
        <f t="shared" si="12"/>
        <v>3.8297872340425532E-2</v>
      </c>
      <c r="AM11" s="136">
        <f t="shared" si="15"/>
        <v>0.71291646203323777</v>
      </c>
      <c r="AN11" s="137">
        <v>10</v>
      </c>
      <c r="AO11" s="181" t="s">
        <v>7</v>
      </c>
      <c r="AP11" s="211" t="s">
        <v>7</v>
      </c>
      <c r="AQ11" s="6"/>
    </row>
    <row r="12" spans="1:43" s="18" customFormat="1" x14ac:dyDescent="0.2">
      <c r="A12" s="196"/>
      <c r="B12" s="15">
        <v>8100010</v>
      </c>
      <c r="C12" s="9"/>
      <c r="D12" s="41"/>
      <c r="E12" s="26"/>
      <c r="F12" s="26"/>
      <c r="G12" s="26"/>
      <c r="H12" s="174">
        <v>488100010</v>
      </c>
      <c r="I12" s="155">
        <v>12.15</v>
      </c>
      <c r="J12" s="24">
        <f t="shared" si="0"/>
        <v>1215</v>
      </c>
      <c r="K12" s="28">
        <v>30</v>
      </c>
      <c r="L12" s="26">
        <v>40</v>
      </c>
      <c r="M12" s="175">
        <v>30</v>
      </c>
      <c r="N12" s="24">
        <f t="shared" si="1"/>
        <v>0</v>
      </c>
      <c r="O12" s="29">
        <f t="shared" si="2"/>
        <v>0</v>
      </c>
      <c r="P12" s="21">
        <v>2.5</v>
      </c>
      <c r="Q12" s="156">
        <v>9</v>
      </c>
      <c r="R12" s="176">
        <v>8</v>
      </c>
      <c r="S12" s="156">
        <f t="shared" si="3"/>
        <v>1</v>
      </c>
      <c r="T12" s="157">
        <f t="shared" si="4"/>
        <v>0.125</v>
      </c>
      <c r="U12" s="39">
        <v>9</v>
      </c>
      <c r="V12" s="175">
        <v>8</v>
      </c>
      <c r="W12" s="24">
        <f t="shared" si="5"/>
        <v>1</v>
      </c>
      <c r="X12" s="34">
        <f t="shared" si="6"/>
        <v>0.125</v>
      </c>
      <c r="Y12" s="3">
        <f t="shared" si="7"/>
        <v>7.4074074074074077E-3</v>
      </c>
      <c r="Z12" s="31"/>
      <c r="AA12" s="36"/>
      <c r="AB12" s="25"/>
      <c r="AC12" s="24"/>
      <c r="AD12" s="29"/>
      <c r="AE12" s="4"/>
      <c r="AF12" s="31"/>
      <c r="AG12" s="29"/>
      <c r="AH12" s="5"/>
      <c r="AI12" s="31"/>
      <c r="AJ12" s="31"/>
      <c r="AK12" s="24"/>
      <c r="AL12" s="29"/>
      <c r="AM12" s="5"/>
      <c r="AN12" s="7"/>
      <c r="AO12" s="6" t="s">
        <v>3</v>
      </c>
      <c r="AP12" s="80" t="s">
        <v>3</v>
      </c>
      <c r="AQ12" s="6"/>
    </row>
    <row r="13" spans="1:43" s="18" customFormat="1" x14ac:dyDescent="0.2">
      <c r="A13" s="194"/>
      <c r="B13" s="124">
        <v>8100011</v>
      </c>
      <c r="C13" s="116"/>
      <c r="D13" s="117"/>
      <c r="E13" s="118"/>
      <c r="F13" s="118"/>
      <c r="G13" s="118"/>
      <c r="H13" s="182">
        <v>488100011</v>
      </c>
      <c r="I13" s="185">
        <v>1.67</v>
      </c>
      <c r="J13" s="126">
        <f t="shared" si="0"/>
        <v>167</v>
      </c>
      <c r="K13" s="127">
        <v>4543</v>
      </c>
      <c r="L13" s="118">
        <v>4442</v>
      </c>
      <c r="M13" s="183">
        <v>4436</v>
      </c>
      <c r="N13" s="126">
        <f t="shared" si="1"/>
        <v>107</v>
      </c>
      <c r="O13" s="128">
        <f t="shared" si="2"/>
        <v>2.4120829576194769E-2</v>
      </c>
      <c r="P13" s="129">
        <v>2720.8</v>
      </c>
      <c r="Q13" s="118">
        <v>2159</v>
      </c>
      <c r="R13" s="183">
        <v>2116</v>
      </c>
      <c r="S13" s="118">
        <f t="shared" si="3"/>
        <v>43</v>
      </c>
      <c r="T13" s="186">
        <f t="shared" si="4"/>
        <v>2.0321361058601134E-2</v>
      </c>
      <c r="U13" s="132">
        <v>2005</v>
      </c>
      <c r="V13" s="183">
        <v>1951</v>
      </c>
      <c r="W13" s="126">
        <f t="shared" si="5"/>
        <v>54</v>
      </c>
      <c r="X13" s="133">
        <f t="shared" si="6"/>
        <v>2.7678113787801127E-2</v>
      </c>
      <c r="Y13" s="134">
        <f t="shared" si="7"/>
        <v>12.005988023952096</v>
      </c>
      <c r="Z13" s="118">
        <v>2195</v>
      </c>
      <c r="AA13" s="132">
        <v>1615</v>
      </c>
      <c r="AB13" s="118">
        <v>245</v>
      </c>
      <c r="AC13" s="126">
        <f t="shared" ref="AC13:AC25" si="16">AA13+AB13</f>
        <v>1860</v>
      </c>
      <c r="AD13" s="128">
        <f t="shared" ref="AD13:AD25" si="17">AC13/Z13</f>
        <v>0.84738041002277908</v>
      </c>
      <c r="AE13" s="135">
        <f t="shared" ref="AE13:AE25" si="18">AD13/0.90698</f>
        <v>0.93428786745328352</v>
      </c>
      <c r="AF13" s="118">
        <v>90</v>
      </c>
      <c r="AG13" s="128">
        <f t="shared" ref="AG13:AG25" si="19">AF13/Z13</f>
        <v>4.1002277904328019E-2</v>
      </c>
      <c r="AH13" s="136">
        <f t="shared" ref="AH13:AH25" si="20">AG13/0.02882</f>
        <v>1.4227022173604449</v>
      </c>
      <c r="AI13" s="118">
        <v>150</v>
      </c>
      <c r="AJ13" s="118">
        <v>70</v>
      </c>
      <c r="AK13" s="126">
        <f t="shared" ref="AK13:AK25" si="21">AI13+AJ13</f>
        <v>220</v>
      </c>
      <c r="AL13" s="128">
        <f t="shared" ref="AL13:AL25" si="22">AK13/Z13</f>
        <v>0.10022779043280182</v>
      </c>
      <c r="AM13" s="136">
        <f t="shared" ref="AM13:AM25" si="23">AL13/0.05372</f>
        <v>1.8657444235443377</v>
      </c>
      <c r="AN13" s="187">
        <v>20</v>
      </c>
      <c r="AO13" s="181" t="s">
        <v>7</v>
      </c>
      <c r="AP13" s="218" t="s">
        <v>5</v>
      </c>
      <c r="AQ13" s="6"/>
    </row>
    <row r="14" spans="1:43" s="18" customFormat="1" x14ac:dyDescent="0.2">
      <c r="A14" s="194"/>
      <c r="B14" s="124">
        <v>8100012</v>
      </c>
      <c r="C14" s="116"/>
      <c r="D14" s="117"/>
      <c r="E14" s="118"/>
      <c r="F14" s="118"/>
      <c r="G14" s="118"/>
      <c r="H14" s="182">
        <v>488100012</v>
      </c>
      <c r="I14" s="185">
        <v>4.6399999999999997</v>
      </c>
      <c r="J14" s="126">
        <f t="shared" si="0"/>
        <v>463.99999999999994</v>
      </c>
      <c r="K14" s="127">
        <v>2114</v>
      </c>
      <c r="L14" s="118">
        <v>2168</v>
      </c>
      <c r="M14" s="183">
        <v>1773</v>
      </c>
      <c r="N14" s="126">
        <f t="shared" si="1"/>
        <v>341</v>
      </c>
      <c r="O14" s="128">
        <f t="shared" si="2"/>
        <v>0.19232938522278623</v>
      </c>
      <c r="P14" s="129">
        <v>455.3</v>
      </c>
      <c r="Q14" s="118">
        <v>1032</v>
      </c>
      <c r="R14" s="183">
        <v>860</v>
      </c>
      <c r="S14" s="118">
        <f t="shared" si="3"/>
        <v>172</v>
      </c>
      <c r="T14" s="186">
        <f t="shared" si="4"/>
        <v>0.2</v>
      </c>
      <c r="U14" s="132">
        <v>975</v>
      </c>
      <c r="V14" s="183">
        <v>820</v>
      </c>
      <c r="W14" s="126">
        <f t="shared" si="5"/>
        <v>155</v>
      </c>
      <c r="X14" s="133">
        <f t="shared" si="6"/>
        <v>0.18902439024390244</v>
      </c>
      <c r="Y14" s="134">
        <f t="shared" si="7"/>
        <v>2.1012931034482762</v>
      </c>
      <c r="Z14" s="118">
        <v>1000</v>
      </c>
      <c r="AA14" s="132">
        <v>760</v>
      </c>
      <c r="AB14" s="118">
        <v>115</v>
      </c>
      <c r="AC14" s="126">
        <f t="shared" si="16"/>
        <v>875</v>
      </c>
      <c r="AD14" s="128">
        <f t="shared" si="17"/>
        <v>0.875</v>
      </c>
      <c r="AE14" s="135">
        <f t="shared" si="18"/>
        <v>0.96474012657390462</v>
      </c>
      <c r="AF14" s="118">
        <v>50</v>
      </c>
      <c r="AG14" s="128">
        <f t="shared" si="19"/>
        <v>0.05</v>
      </c>
      <c r="AH14" s="136">
        <f t="shared" si="20"/>
        <v>1.734906315058987</v>
      </c>
      <c r="AI14" s="118">
        <v>45</v>
      </c>
      <c r="AJ14" s="118">
        <v>25</v>
      </c>
      <c r="AK14" s="126">
        <f t="shared" si="21"/>
        <v>70</v>
      </c>
      <c r="AL14" s="128">
        <f t="shared" si="22"/>
        <v>7.0000000000000007E-2</v>
      </c>
      <c r="AM14" s="136">
        <f t="shared" si="23"/>
        <v>1.303052866716307</v>
      </c>
      <c r="AN14" s="187">
        <v>0</v>
      </c>
      <c r="AO14" s="181" t="s">
        <v>7</v>
      </c>
      <c r="AP14" s="218" t="s">
        <v>5</v>
      </c>
      <c r="AQ14" s="6"/>
    </row>
    <row r="15" spans="1:43" s="18" customFormat="1" x14ac:dyDescent="0.2">
      <c r="A15" s="194" t="s">
        <v>72</v>
      </c>
      <c r="B15" s="124">
        <v>8100013</v>
      </c>
      <c r="C15" s="116"/>
      <c r="D15" s="117"/>
      <c r="E15" s="118"/>
      <c r="F15" s="118"/>
      <c r="G15" s="118"/>
      <c r="H15" s="182">
        <v>488100013</v>
      </c>
      <c r="I15" s="125">
        <v>4.6500000000000004</v>
      </c>
      <c r="J15" s="126">
        <f t="shared" si="0"/>
        <v>465.00000000000006</v>
      </c>
      <c r="K15" s="127">
        <v>4317</v>
      </c>
      <c r="L15" s="118">
        <v>4291</v>
      </c>
      <c r="M15" s="183">
        <v>4412</v>
      </c>
      <c r="N15" s="126">
        <f t="shared" si="1"/>
        <v>-95</v>
      </c>
      <c r="O15" s="128">
        <f t="shared" si="2"/>
        <v>-2.1532184950135994E-2</v>
      </c>
      <c r="P15" s="129">
        <v>929.2</v>
      </c>
      <c r="Q15" s="130">
        <v>1940</v>
      </c>
      <c r="R15" s="184">
        <v>1928</v>
      </c>
      <c r="S15" s="130">
        <f t="shared" si="3"/>
        <v>12</v>
      </c>
      <c r="T15" s="131">
        <f t="shared" si="4"/>
        <v>6.2240663900414933E-3</v>
      </c>
      <c r="U15" s="132">
        <v>1876</v>
      </c>
      <c r="V15" s="183">
        <v>1851</v>
      </c>
      <c r="W15" s="126">
        <f t="shared" si="5"/>
        <v>25</v>
      </c>
      <c r="X15" s="133">
        <f t="shared" si="6"/>
        <v>1.350621285791464E-2</v>
      </c>
      <c r="Y15" s="134">
        <f t="shared" si="7"/>
        <v>4.0344086021505374</v>
      </c>
      <c r="Z15" s="130">
        <v>2255</v>
      </c>
      <c r="AA15" s="132">
        <v>1895</v>
      </c>
      <c r="AB15" s="118">
        <v>180</v>
      </c>
      <c r="AC15" s="126">
        <f t="shared" si="16"/>
        <v>2075</v>
      </c>
      <c r="AD15" s="128">
        <f t="shared" si="17"/>
        <v>0.92017738359201773</v>
      </c>
      <c r="AE15" s="135">
        <f t="shared" si="18"/>
        <v>1.0145509091622944</v>
      </c>
      <c r="AF15" s="130">
        <v>85</v>
      </c>
      <c r="AG15" s="128">
        <f t="shared" si="19"/>
        <v>3.7694013303769404E-2</v>
      </c>
      <c r="AH15" s="136">
        <f t="shared" si="20"/>
        <v>1.3079116344125401</v>
      </c>
      <c r="AI15" s="130">
        <v>60</v>
      </c>
      <c r="AJ15" s="130">
        <v>25</v>
      </c>
      <c r="AK15" s="126">
        <f t="shared" si="21"/>
        <v>85</v>
      </c>
      <c r="AL15" s="128">
        <f t="shared" si="22"/>
        <v>3.7694013303769404E-2</v>
      </c>
      <c r="AM15" s="136">
        <f t="shared" si="23"/>
        <v>0.70167560133599038</v>
      </c>
      <c r="AN15" s="137">
        <v>10</v>
      </c>
      <c r="AO15" s="181" t="s">
        <v>7</v>
      </c>
      <c r="AP15" s="211" t="s">
        <v>7</v>
      </c>
      <c r="AQ15" s="6" t="s">
        <v>73</v>
      </c>
    </row>
    <row r="16" spans="1:43" s="18" customFormat="1" x14ac:dyDescent="0.2">
      <c r="A16" s="194"/>
      <c r="B16" s="124">
        <v>8100014</v>
      </c>
      <c r="C16" s="116"/>
      <c r="D16" s="117"/>
      <c r="E16" s="118"/>
      <c r="F16" s="118"/>
      <c r="G16" s="118"/>
      <c r="H16" s="182">
        <v>488100014</v>
      </c>
      <c r="I16" s="185">
        <v>1.93</v>
      </c>
      <c r="J16" s="126">
        <f t="shared" si="0"/>
        <v>193</v>
      </c>
      <c r="K16" s="127">
        <v>4445</v>
      </c>
      <c r="L16" s="118">
        <v>4284</v>
      </c>
      <c r="M16" s="183">
        <v>4367</v>
      </c>
      <c r="N16" s="126">
        <f t="shared" si="1"/>
        <v>78</v>
      </c>
      <c r="O16" s="128">
        <f t="shared" si="2"/>
        <v>1.7861231967025416E-2</v>
      </c>
      <c r="P16" s="129">
        <v>2305.6999999999998</v>
      </c>
      <c r="Q16" s="118">
        <v>1920</v>
      </c>
      <c r="R16" s="183">
        <v>1897</v>
      </c>
      <c r="S16" s="118">
        <f t="shared" si="3"/>
        <v>23</v>
      </c>
      <c r="T16" s="186">
        <f t="shared" si="4"/>
        <v>1.2124406958355299E-2</v>
      </c>
      <c r="U16" s="132">
        <v>1873</v>
      </c>
      <c r="V16" s="183">
        <v>1841</v>
      </c>
      <c r="W16" s="126">
        <f t="shared" si="5"/>
        <v>32</v>
      </c>
      <c r="X16" s="133">
        <f t="shared" si="6"/>
        <v>1.7381857686040194E-2</v>
      </c>
      <c r="Y16" s="134">
        <f t="shared" si="7"/>
        <v>9.7046632124352339</v>
      </c>
      <c r="Z16" s="118">
        <v>1915</v>
      </c>
      <c r="AA16" s="132">
        <v>1635</v>
      </c>
      <c r="AB16" s="118">
        <v>100</v>
      </c>
      <c r="AC16" s="126">
        <f t="shared" si="16"/>
        <v>1735</v>
      </c>
      <c r="AD16" s="128">
        <f t="shared" si="17"/>
        <v>0.90600522193211486</v>
      </c>
      <c r="AE16" s="135">
        <f t="shared" si="18"/>
        <v>0.99892524855246512</v>
      </c>
      <c r="AF16" s="118">
        <v>80</v>
      </c>
      <c r="AG16" s="128">
        <f t="shared" si="19"/>
        <v>4.1775456919060053E-2</v>
      </c>
      <c r="AH16" s="136">
        <f t="shared" si="20"/>
        <v>1.4495300804670388</v>
      </c>
      <c r="AI16" s="118">
        <v>40</v>
      </c>
      <c r="AJ16" s="118">
        <v>25</v>
      </c>
      <c r="AK16" s="126">
        <f t="shared" si="21"/>
        <v>65</v>
      </c>
      <c r="AL16" s="128">
        <f t="shared" si="22"/>
        <v>3.3942558746736295E-2</v>
      </c>
      <c r="AM16" s="136">
        <f t="shared" si="23"/>
        <v>0.63184212112316263</v>
      </c>
      <c r="AN16" s="187">
        <v>30</v>
      </c>
      <c r="AO16" s="181" t="s">
        <v>7</v>
      </c>
      <c r="AP16" s="211" t="s">
        <v>7</v>
      </c>
      <c r="AQ16" s="6"/>
    </row>
    <row r="17" spans="1:45" s="18" customFormat="1" x14ac:dyDescent="0.2">
      <c r="A17" s="194" t="s">
        <v>68</v>
      </c>
      <c r="B17" s="124">
        <v>8100015</v>
      </c>
      <c r="C17" s="116"/>
      <c r="D17" s="117"/>
      <c r="E17" s="118"/>
      <c r="F17" s="118"/>
      <c r="G17" s="118"/>
      <c r="H17" s="182">
        <v>488100015</v>
      </c>
      <c r="I17" s="125">
        <v>1.1200000000000001</v>
      </c>
      <c r="J17" s="126">
        <f t="shared" si="0"/>
        <v>112.00000000000001</v>
      </c>
      <c r="K17" s="127">
        <v>3493</v>
      </c>
      <c r="L17" s="118">
        <v>3421</v>
      </c>
      <c r="M17" s="183">
        <v>3703</v>
      </c>
      <c r="N17" s="126">
        <f t="shared" si="1"/>
        <v>-210</v>
      </c>
      <c r="O17" s="128">
        <f t="shared" si="2"/>
        <v>-5.6710775047258979E-2</v>
      </c>
      <c r="P17" s="129">
        <v>3114.3</v>
      </c>
      <c r="Q17" s="130">
        <v>1437</v>
      </c>
      <c r="R17" s="184">
        <v>1419</v>
      </c>
      <c r="S17" s="130">
        <f t="shared" si="3"/>
        <v>18</v>
      </c>
      <c r="T17" s="131">
        <f t="shared" si="4"/>
        <v>1.2684989429175475E-2</v>
      </c>
      <c r="U17" s="132">
        <v>1397</v>
      </c>
      <c r="V17" s="183">
        <v>1369</v>
      </c>
      <c r="W17" s="126">
        <f t="shared" si="5"/>
        <v>28</v>
      </c>
      <c r="X17" s="133">
        <f t="shared" si="6"/>
        <v>2.0452885317750184E-2</v>
      </c>
      <c r="Y17" s="134">
        <f t="shared" si="7"/>
        <v>12.473214285714285</v>
      </c>
      <c r="Z17" s="130">
        <v>1720</v>
      </c>
      <c r="AA17" s="132">
        <v>1345</v>
      </c>
      <c r="AB17" s="118">
        <v>165</v>
      </c>
      <c r="AC17" s="126">
        <f t="shared" si="16"/>
        <v>1510</v>
      </c>
      <c r="AD17" s="128">
        <f t="shared" si="17"/>
        <v>0.87790697674418605</v>
      </c>
      <c r="AE17" s="135">
        <f t="shared" si="18"/>
        <v>0.96794524327348563</v>
      </c>
      <c r="AF17" s="130">
        <v>135</v>
      </c>
      <c r="AG17" s="128">
        <f t="shared" si="19"/>
        <v>7.8488372093023256E-2</v>
      </c>
      <c r="AH17" s="136">
        <f t="shared" si="20"/>
        <v>2.7233994480577119</v>
      </c>
      <c r="AI17" s="130">
        <v>45</v>
      </c>
      <c r="AJ17" s="130">
        <v>25</v>
      </c>
      <c r="AK17" s="126">
        <f t="shared" si="21"/>
        <v>70</v>
      </c>
      <c r="AL17" s="128">
        <f t="shared" si="22"/>
        <v>4.0697674418604654E-2</v>
      </c>
      <c r="AM17" s="136">
        <f t="shared" si="23"/>
        <v>0.75758887599785285</v>
      </c>
      <c r="AN17" s="137">
        <v>10</v>
      </c>
      <c r="AO17" s="181" t="s">
        <v>7</v>
      </c>
      <c r="AP17" s="211" t="s">
        <v>7</v>
      </c>
      <c r="AQ17" s="6" t="s">
        <v>69</v>
      </c>
    </row>
    <row r="18" spans="1:45" s="18" customFormat="1" x14ac:dyDescent="0.2">
      <c r="A18" s="194" t="s">
        <v>81</v>
      </c>
      <c r="B18" s="124">
        <v>8100016</v>
      </c>
      <c r="C18" s="116"/>
      <c r="D18" s="117"/>
      <c r="E18" s="118"/>
      <c r="F18" s="118"/>
      <c r="G18" s="118"/>
      <c r="H18" s="182">
        <v>488100016</v>
      </c>
      <c r="I18" s="125">
        <v>12.44</v>
      </c>
      <c r="J18" s="126">
        <f t="shared" si="0"/>
        <v>1244</v>
      </c>
      <c r="K18" s="127">
        <v>8160</v>
      </c>
      <c r="L18" s="118">
        <v>6519</v>
      </c>
      <c r="M18" s="183">
        <v>4256</v>
      </c>
      <c r="N18" s="126">
        <f t="shared" si="1"/>
        <v>3904</v>
      </c>
      <c r="O18" s="128">
        <f t="shared" si="2"/>
        <v>0.91729323308270672</v>
      </c>
      <c r="P18" s="129">
        <v>655.8</v>
      </c>
      <c r="Q18" s="130">
        <v>2964</v>
      </c>
      <c r="R18" s="184">
        <v>1583</v>
      </c>
      <c r="S18" s="130">
        <f t="shared" si="3"/>
        <v>1381</v>
      </c>
      <c r="T18" s="131">
        <f t="shared" si="4"/>
        <v>0.87239418825015791</v>
      </c>
      <c r="U18" s="132">
        <v>2929</v>
      </c>
      <c r="V18" s="183">
        <v>1541</v>
      </c>
      <c r="W18" s="126">
        <f t="shared" si="5"/>
        <v>1388</v>
      </c>
      <c r="X18" s="133">
        <f t="shared" si="6"/>
        <v>0.90071382219338092</v>
      </c>
      <c r="Y18" s="134">
        <f t="shared" si="7"/>
        <v>2.354501607717042</v>
      </c>
      <c r="Z18" s="130">
        <v>4445</v>
      </c>
      <c r="AA18" s="132">
        <v>3980</v>
      </c>
      <c r="AB18" s="118">
        <v>255</v>
      </c>
      <c r="AC18" s="126">
        <f t="shared" si="16"/>
        <v>4235</v>
      </c>
      <c r="AD18" s="128">
        <f t="shared" si="17"/>
        <v>0.952755905511811</v>
      </c>
      <c r="AE18" s="135">
        <f t="shared" si="18"/>
        <v>1.0504706890028568</v>
      </c>
      <c r="AF18" s="130">
        <v>85</v>
      </c>
      <c r="AG18" s="128">
        <f t="shared" si="19"/>
        <v>1.9122609673790775E-2</v>
      </c>
      <c r="AH18" s="136">
        <f t="shared" si="20"/>
        <v>0.66351872566935377</v>
      </c>
      <c r="AI18" s="130">
        <v>60</v>
      </c>
      <c r="AJ18" s="130">
        <v>15</v>
      </c>
      <c r="AK18" s="126">
        <f t="shared" si="21"/>
        <v>75</v>
      </c>
      <c r="AL18" s="128">
        <f t="shared" si="22"/>
        <v>1.6872890888638921E-2</v>
      </c>
      <c r="AM18" s="136">
        <f t="shared" si="23"/>
        <v>0.31408955488903428</v>
      </c>
      <c r="AN18" s="137">
        <v>50</v>
      </c>
      <c r="AO18" s="181" t="s">
        <v>7</v>
      </c>
      <c r="AP18" s="211" t="s">
        <v>7</v>
      </c>
      <c r="AQ18" s="6" t="s">
        <v>82</v>
      </c>
    </row>
    <row r="19" spans="1:45" s="18" customFormat="1" x14ac:dyDescent="0.2">
      <c r="A19" s="194" t="s">
        <v>70</v>
      </c>
      <c r="B19" s="124">
        <v>8100017.0099999998</v>
      </c>
      <c r="C19" s="120">
        <v>8100017</v>
      </c>
      <c r="D19" s="121">
        <v>0.51551001699999999</v>
      </c>
      <c r="E19" s="118">
        <v>8534</v>
      </c>
      <c r="F19" s="118">
        <v>3109</v>
      </c>
      <c r="G19" s="118">
        <v>2915</v>
      </c>
      <c r="H19" s="182"/>
      <c r="I19" s="125">
        <v>2.5099999999999998</v>
      </c>
      <c r="J19" s="126">
        <f t="shared" si="0"/>
        <v>250.99999999999997</v>
      </c>
      <c r="K19" s="127">
        <v>4191</v>
      </c>
      <c r="L19" s="118">
        <v>4394</v>
      </c>
      <c r="M19" s="183">
        <f>E19*D19</f>
        <v>4399.3624850779997</v>
      </c>
      <c r="N19" s="126">
        <f t="shared" si="1"/>
        <v>-208.36248507799974</v>
      </c>
      <c r="O19" s="128">
        <f t="shared" si="2"/>
        <v>-4.7361972509593175E-2</v>
      </c>
      <c r="P19" s="129">
        <v>1671.1</v>
      </c>
      <c r="Q19" s="130">
        <v>1568</v>
      </c>
      <c r="R19" s="184">
        <f>F19*D19</f>
        <v>1602.7206428530001</v>
      </c>
      <c r="S19" s="130">
        <f t="shared" si="3"/>
        <v>-34.720642853000072</v>
      </c>
      <c r="T19" s="131">
        <f t="shared" si="4"/>
        <v>-2.1663565018538677E-2</v>
      </c>
      <c r="U19" s="132">
        <v>1541</v>
      </c>
      <c r="V19" s="183">
        <f>G19*D19</f>
        <v>1502.711699555</v>
      </c>
      <c r="W19" s="126">
        <f t="shared" si="5"/>
        <v>38.288300445000004</v>
      </c>
      <c r="X19" s="133">
        <f t="shared" si="6"/>
        <v>2.5479471848351462E-2</v>
      </c>
      <c r="Y19" s="134">
        <f t="shared" si="7"/>
        <v>6.139442231075698</v>
      </c>
      <c r="Z19" s="130">
        <v>2220</v>
      </c>
      <c r="AA19" s="132">
        <v>1995</v>
      </c>
      <c r="AB19" s="118">
        <v>85</v>
      </c>
      <c r="AC19" s="126">
        <f t="shared" si="16"/>
        <v>2080</v>
      </c>
      <c r="AD19" s="128">
        <f t="shared" si="17"/>
        <v>0.93693693693693691</v>
      </c>
      <c r="AE19" s="135">
        <f t="shared" si="18"/>
        <v>1.0330293247226365</v>
      </c>
      <c r="AF19" s="130">
        <v>30</v>
      </c>
      <c r="AG19" s="128">
        <f t="shared" si="19"/>
        <v>1.3513513513513514E-2</v>
      </c>
      <c r="AH19" s="136">
        <f t="shared" si="20"/>
        <v>0.46889359866459107</v>
      </c>
      <c r="AI19" s="130">
        <v>30</v>
      </c>
      <c r="AJ19" s="130">
        <v>40</v>
      </c>
      <c r="AK19" s="126">
        <f t="shared" si="21"/>
        <v>70</v>
      </c>
      <c r="AL19" s="128">
        <f t="shared" si="22"/>
        <v>3.1531531531531529E-2</v>
      </c>
      <c r="AM19" s="136">
        <f t="shared" si="23"/>
        <v>0.58696075077311116</v>
      </c>
      <c r="AN19" s="137">
        <v>40</v>
      </c>
      <c r="AO19" s="181" t="s">
        <v>7</v>
      </c>
      <c r="AP19" s="211" t="s">
        <v>7</v>
      </c>
      <c r="AQ19" s="6" t="s">
        <v>71</v>
      </c>
    </row>
    <row r="20" spans="1:45" s="18" customFormat="1" x14ac:dyDescent="0.2">
      <c r="A20" s="194" t="s">
        <v>76</v>
      </c>
      <c r="B20" s="124">
        <v>8100017.0199999996</v>
      </c>
      <c r="C20" s="120">
        <v>8100017</v>
      </c>
      <c r="D20" s="121">
        <v>0.25101656</v>
      </c>
      <c r="E20" s="118">
        <v>8534</v>
      </c>
      <c r="F20" s="118">
        <v>3109</v>
      </c>
      <c r="G20" s="118">
        <v>2915</v>
      </c>
      <c r="H20" s="182"/>
      <c r="I20" s="125">
        <v>24.11</v>
      </c>
      <c r="J20" s="126">
        <f t="shared" si="0"/>
        <v>2411</v>
      </c>
      <c r="K20" s="127">
        <v>8878</v>
      </c>
      <c r="L20" s="118">
        <v>5130</v>
      </c>
      <c r="M20" s="183">
        <f>E20*D20</f>
        <v>2142.17532304</v>
      </c>
      <c r="N20" s="126">
        <f t="shared" si="1"/>
        <v>6735.82467696</v>
      </c>
      <c r="O20" s="128">
        <f t="shared" si="2"/>
        <v>3.1443853378915172</v>
      </c>
      <c r="P20" s="129">
        <v>368.3</v>
      </c>
      <c r="Q20" s="130">
        <v>3223</v>
      </c>
      <c r="R20" s="184">
        <f>F20*D20</f>
        <v>780.41048504000003</v>
      </c>
      <c r="S20" s="130">
        <f t="shared" si="3"/>
        <v>2442.5895149600001</v>
      </c>
      <c r="T20" s="131">
        <f t="shared" si="4"/>
        <v>3.1298778806576451</v>
      </c>
      <c r="U20" s="132">
        <v>3058</v>
      </c>
      <c r="V20" s="183">
        <f>G20*D20</f>
        <v>731.71327240000005</v>
      </c>
      <c r="W20" s="126">
        <f t="shared" si="5"/>
        <v>2326.2867275999997</v>
      </c>
      <c r="X20" s="133">
        <f t="shared" si="6"/>
        <v>3.1792326521150027</v>
      </c>
      <c r="Y20" s="134">
        <f t="shared" si="7"/>
        <v>1.2683533803401079</v>
      </c>
      <c r="Z20" s="130">
        <v>4620</v>
      </c>
      <c r="AA20" s="132">
        <v>4170</v>
      </c>
      <c r="AB20" s="118">
        <v>235</v>
      </c>
      <c r="AC20" s="126">
        <f t="shared" si="16"/>
        <v>4405</v>
      </c>
      <c r="AD20" s="128">
        <f t="shared" si="17"/>
        <v>0.95346320346320346</v>
      </c>
      <c r="AE20" s="135">
        <f t="shared" si="18"/>
        <v>1.0512505275344588</v>
      </c>
      <c r="AF20" s="130">
        <v>75</v>
      </c>
      <c r="AG20" s="128">
        <f t="shared" si="19"/>
        <v>1.6233766233766232E-2</v>
      </c>
      <c r="AH20" s="136">
        <f t="shared" si="20"/>
        <v>0.5632812711230476</v>
      </c>
      <c r="AI20" s="130">
        <v>45</v>
      </c>
      <c r="AJ20" s="130">
        <v>45</v>
      </c>
      <c r="AK20" s="126">
        <f t="shared" si="21"/>
        <v>90</v>
      </c>
      <c r="AL20" s="128">
        <f t="shared" si="22"/>
        <v>1.948051948051948E-2</v>
      </c>
      <c r="AM20" s="136">
        <f t="shared" si="23"/>
        <v>0.36263066791733956</v>
      </c>
      <c r="AN20" s="137">
        <v>45</v>
      </c>
      <c r="AO20" s="181" t="s">
        <v>7</v>
      </c>
      <c r="AP20" s="211" t="s">
        <v>7</v>
      </c>
      <c r="AQ20" s="6" t="s">
        <v>77</v>
      </c>
    </row>
    <row r="21" spans="1:45" s="18" customFormat="1" x14ac:dyDescent="0.2">
      <c r="A21" s="194" t="s">
        <v>78</v>
      </c>
      <c r="B21" s="124">
        <v>8100017.0300000003</v>
      </c>
      <c r="C21" s="120">
        <v>8100017</v>
      </c>
      <c r="D21" s="121">
        <v>0.23347342300000001</v>
      </c>
      <c r="E21" s="118">
        <v>8534</v>
      </c>
      <c r="F21" s="118">
        <v>3109</v>
      </c>
      <c r="G21" s="118">
        <v>2915</v>
      </c>
      <c r="H21" s="182"/>
      <c r="I21" s="125">
        <v>4.0199999999999996</v>
      </c>
      <c r="J21" s="126">
        <f t="shared" si="0"/>
        <v>401.99999999999994</v>
      </c>
      <c r="K21" s="127">
        <v>3648</v>
      </c>
      <c r="L21" s="118">
        <v>2780</v>
      </c>
      <c r="M21" s="183">
        <f>E21*D21</f>
        <v>1992.4621918820001</v>
      </c>
      <c r="N21" s="126">
        <f t="shared" si="1"/>
        <v>1655.5378081179999</v>
      </c>
      <c r="O21" s="128">
        <f t="shared" si="2"/>
        <v>0.83090048828191077</v>
      </c>
      <c r="P21" s="129">
        <v>907.3</v>
      </c>
      <c r="Q21" s="130">
        <v>1407</v>
      </c>
      <c r="R21" s="184">
        <f>F21*D21</f>
        <v>725.86887210700002</v>
      </c>
      <c r="S21" s="130">
        <f t="shared" si="3"/>
        <v>681.13112789299998</v>
      </c>
      <c r="T21" s="131">
        <f t="shared" si="4"/>
        <v>0.9383666307605415</v>
      </c>
      <c r="U21" s="132">
        <v>1321</v>
      </c>
      <c r="V21" s="183">
        <f>G21*D21</f>
        <v>680.57502804500007</v>
      </c>
      <c r="W21" s="126">
        <f t="shared" si="5"/>
        <v>640.42497195499993</v>
      </c>
      <c r="X21" s="133">
        <f t="shared" si="6"/>
        <v>0.94100568719758348</v>
      </c>
      <c r="Y21" s="134">
        <f t="shared" si="7"/>
        <v>3.2860696517412942</v>
      </c>
      <c r="Z21" s="130">
        <v>1890</v>
      </c>
      <c r="AA21" s="132">
        <v>1685</v>
      </c>
      <c r="AB21" s="118">
        <v>70</v>
      </c>
      <c r="AC21" s="126">
        <f t="shared" si="16"/>
        <v>1755</v>
      </c>
      <c r="AD21" s="128">
        <f t="shared" si="17"/>
        <v>0.9285714285714286</v>
      </c>
      <c r="AE21" s="135">
        <f t="shared" si="18"/>
        <v>1.0238058486090416</v>
      </c>
      <c r="AF21" s="130">
        <v>45</v>
      </c>
      <c r="AG21" s="128">
        <f t="shared" si="19"/>
        <v>2.3809523809523808E-2</v>
      </c>
      <c r="AH21" s="136">
        <f t="shared" si="20"/>
        <v>0.82614586431380321</v>
      </c>
      <c r="AI21" s="130">
        <v>45</v>
      </c>
      <c r="AJ21" s="130">
        <v>20</v>
      </c>
      <c r="AK21" s="126">
        <f t="shared" si="21"/>
        <v>65</v>
      </c>
      <c r="AL21" s="128">
        <f t="shared" si="22"/>
        <v>3.439153439153439E-2</v>
      </c>
      <c r="AM21" s="136">
        <f t="shared" si="23"/>
        <v>0.64019982113801921</v>
      </c>
      <c r="AN21" s="137">
        <v>20</v>
      </c>
      <c r="AO21" s="181" t="s">
        <v>7</v>
      </c>
      <c r="AP21" s="211" t="s">
        <v>7</v>
      </c>
      <c r="AQ21" s="6" t="s">
        <v>77</v>
      </c>
    </row>
    <row r="22" spans="1:45" s="18" customFormat="1" x14ac:dyDescent="0.2">
      <c r="A22" s="194"/>
      <c r="B22" s="124">
        <v>8100018</v>
      </c>
      <c r="C22" s="116"/>
      <c r="D22" s="117"/>
      <c r="E22" s="118"/>
      <c r="F22" s="118"/>
      <c r="G22" s="118"/>
      <c r="H22" s="182">
        <v>488100018</v>
      </c>
      <c r="I22" s="185">
        <v>1.3</v>
      </c>
      <c r="J22" s="126">
        <f t="shared" si="0"/>
        <v>130</v>
      </c>
      <c r="K22" s="127">
        <v>4075</v>
      </c>
      <c r="L22" s="118">
        <v>3807</v>
      </c>
      <c r="M22" s="183">
        <v>3955</v>
      </c>
      <c r="N22" s="126">
        <f t="shared" si="1"/>
        <v>120</v>
      </c>
      <c r="O22" s="128">
        <f t="shared" si="2"/>
        <v>3.0341340075853349E-2</v>
      </c>
      <c r="P22" s="129">
        <v>3137.8</v>
      </c>
      <c r="Q22" s="118">
        <v>1752</v>
      </c>
      <c r="R22" s="183">
        <v>1703</v>
      </c>
      <c r="S22" s="118">
        <f t="shared" si="3"/>
        <v>49</v>
      </c>
      <c r="T22" s="186">
        <f t="shared" si="4"/>
        <v>2.8772753963593658E-2</v>
      </c>
      <c r="U22" s="132">
        <v>1593</v>
      </c>
      <c r="V22" s="183">
        <v>1502</v>
      </c>
      <c r="W22" s="126">
        <f t="shared" si="5"/>
        <v>91</v>
      </c>
      <c r="X22" s="133">
        <f t="shared" si="6"/>
        <v>6.0585885486018641E-2</v>
      </c>
      <c r="Y22" s="134">
        <f t="shared" si="7"/>
        <v>12.253846153846155</v>
      </c>
      <c r="Z22" s="118">
        <v>1975</v>
      </c>
      <c r="AA22" s="132">
        <v>1625</v>
      </c>
      <c r="AB22" s="118">
        <v>155</v>
      </c>
      <c r="AC22" s="126">
        <f t="shared" si="16"/>
        <v>1780</v>
      </c>
      <c r="AD22" s="128">
        <f t="shared" si="17"/>
        <v>0.90126582278481016</v>
      </c>
      <c r="AE22" s="135">
        <f t="shared" si="18"/>
        <v>0.99369977594303083</v>
      </c>
      <c r="AF22" s="118">
        <v>85</v>
      </c>
      <c r="AG22" s="128">
        <f t="shared" si="19"/>
        <v>4.3037974683544304E-2</v>
      </c>
      <c r="AH22" s="136">
        <f t="shared" si="20"/>
        <v>1.4933370813165963</v>
      </c>
      <c r="AI22" s="118">
        <v>65</v>
      </c>
      <c r="AJ22" s="118">
        <v>25</v>
      </c>
      <c r="AK22" s="126">
        <f t="shared" si="21"/>
        <v>90</v>
      </c>
      <c r="AL22" s="128">
        <f t="shared" si="22"/>
        <v>4.5569620253164557E-2</v>
      </c>
      <c r="AM22" s="136">
        <f t="shared" si="23"/>
        <v>0.84828034722942214</v>
      </c>
      <c r="AN22" s="187">
        <v>10</v>
      </c>
      <c r="AO22" s="181" t="s">
        <v>7</v>
      </c>
      <c r="AP22" s="211" t="s">
        <v>7</v>
      </c>
      <c r="AQ22" s="6"/>
    </row>
    <row r="23" spans="1:45" s="18" customFormat="1" x14ac:dyDescent="0.2">
      <c r="A23" s="195"/>
      <c r="B23" s="138">
        <v>8100019</v>
      </c>
      <c r="C23" s="139"/>
      <c r="D23" s="140"/>
      <c r="E23" s="141"/>
      <c r="F23" s="141"/>
      <c r="G23" s="141"/>
      <c r="H23" s="178">
        <v>488100019</v>
      </c>
      <c r="I23" s="142">
        <v>1.81</v>
      </c>
      <c r="J23" s="143">
        <f t="shared" si="0"/>
        <v>181</v>
      </c>
      <c r="K23" s="144">
        <v>3305</v>
      </c>
      <c r="L23" s="141">
        <v>3208</v>
      </c>
      <c r="M23" s="179">
        <v>3217</v>
      </c>
      <c r="N23" s="143">
        <f t="shared" si="1"/>
        <v>88</v>
      </c>
      <c r="O23" s="145">
        <f t="shared" si="2"/>
        <v>2.7354678271681691E-2</v>
      </c>
      <c r="P23" s="146">
        <v>1829.5</v>
      </c>
      <c r="Q23" s="147">
        <v>1671</v>
      </c>
      <c r="R23" s="180">
        <v>1636</v>
      </c>
      <c r="S23" s="147">
        <f t="shared" si="3"/>
        <v>35</v>
      </c>
      <c r="T23" s="148">
        <f t="shared" si="4"/>
        <v>2.1393643031784843E-2</v>
      </c>
      <c r="U23" s="149">
        <v>1410</v>
      </c>
      <c r="V23" s="179">
        <v>1339</v>
      </c>
      <c r="W23" s="143">
        <f t="shared" si="5"/>
        <v>71</v>
      </c>
      <c r="X23" s="150">
        <f t="shared" si="6"/>
        <v>5.3024645257654969E-2</v>
      </c>
      <c r="Y23" s="151">
        <f t="shared" si="7"/>
        <v>7.7900552486187848</v>
      </c>
      <c r="Z23" s="147">
        <v>1615</v>
      </c>
      <c r="AA23" s="149">
        <v>1240</v>
      </c>
      <c r="AB23" s="141">
        <v>75</v>
      </c>
      <c r="AC23" s="143">
        <f t="shared" si="16"/>
        <v>1315</v>
      </c>
      <c r="AD23" s="145">
        <f t="shared" si="17"/>
        <v>0.81424148606811142</v>
      </c>
      <c r="AE23" s="152">
        <f t="shared" si="18"/>
        <v>0.89775021066408456</v>
      </c>
      <c r="AF23" s="147">
        <v>95</v>
      </c>
      <c r="AG23" s="145">
        <f t="shared" si="19"/>
        <v>5.8823529411764705E-2</v>
      </c>
      <c r="AH23" s="153">
        <f t="shared" si="20"/>
        <v>2.0410662530105728</v>
      </c>
      <c r="AI23" s="147">
        <v>155</v>
      </c>
      <c r="AJ23" s="147">
        <v>15</v>
      </c>
      <c r="AK23" s="143">
        <f t="shared" si="21"/>
        <v>170</v>
      </c>
      <c r="AL23" s="145">
        <f t="shared" si="22"/>
        <v>0.10526315789473684</v>
      </c>
      <c r="AM23" s="153">
        <f t="shared" si="23"/>
        <v>1.9594779950621155</v>
      </c>
      <c r="AN23" s="154">
        <v>25</v>
      </c>
      <c r="AO23" s="177" t="s">
        <v>5</v>
      </c>
      <c r="AP23" s="211" t="s">
        <v>7</v>
      </c>
      <c r="AQ23" s="6"/>
    </row>
    <row r="24" spans="1:45" s="18" customFormat="1" x14ac:dyDescent="0.2">
      <c r="A24" s="194" t="s">
        <v>79</v>
      </c>
      <c r="B24" s="124">
        <v>8100020.0099999998</v>
      </c>
      <c r="C24" s="120">
        <v>8100020</v>
      </c>
      <c r="D24" s="121">
        <v>0.60286790199999996</v>
      </c>
      <c r="E24" s="118">
        <v>8582</v>
      </c>
      <c r="F24" s="118">
        <v>3426</v>
      </c>
      <c r="G24" s="118">
        <v>3166</v>
      </c>
      <c r="H24" s="182"/>
      <c r="I24" s="125">
        <v>10.38</v>
      </c>
      <c r="J24" s="126">
        <f t="shared" si="0"/>
        <v>1038</v>
      </c>
      <c r="K24" s="127">
        <v>6898</v>
      </c>
      <c r="L24" s="118">
        <v>5605</v>
      </c>
      <c r="M24" s="183">
        <f>E24*D24</f>
        <v>5173.812334964</v>
      </c>
      <c r="N24" s="126">
        <f t="shared" si="1"/>
        <v>1724.187665036</v>
      </c>
      <c r="O24" s="128">
        <f t="shared" si="2"/>
        <v>0.33325284208399825</v>
      </c>
      <c r="P24" s="129">
        <v>664.8</v>
      </c>
      <c r="Q24" s="130">
        <v>2701</v>
      </c>
      <c r="R24" s="184">
        <f>F24*D24</f>
        <v>2065.4254322520001</v>
      </c>
      <c r="S24" s="130">
        <f t="shared" si="3"/>
        <v>635.57456774799994</v>
      </c>
      <c r="T24" s="131">
        <f t="shared" si="4"/>
        <v>0.30772089750778969</v>
      </c>
      <c r="U24" s="132">
        <v>2509</v>
      </c>
      <c r="V24" s="183">
        <f>G24*D24</f>
        <v>1908.6797777319998</v>
      </c>
      <c r="W24" s="126">
        <f t="shared" si="5"/>
        <v>600.32022226800018</v>
      </c>
      <c r="X24" s="133">
        <f t="shared" si="6"/>
        <v>0.31452118331831141</v>
      </c>
      <c r="Y24" s="134">
        <f t="shared" si="7"/>
        <v>2.4171483622350673</v>
      </c>
      <c r="Z24" s="130">
        <v>3655</v>
      </c>
      <c r="AA24" s="132">
        <v>3245</v>
      </c>
      <c r="AB24" s="118">
        <v>150</v>
      </c>
      <c r="AC24" s="126">
        <f t="shared" si="16"/>
        <v>3395</v>
      </c>
      <c r="AD24" s="128">
        <f t="shared" si="17"/>
        <v>0.92886456908344728</v>
      </c>
      <c r="AE24" s="135">
        <f t="shared" si="18"/>
        <v>1.0241290536543775</v>
      </c>
      <c r="AF24" s="130">
        <v>120</v>
      </c>
      <c r="AG24" s="128">
        <f t="shared" si="19"/>
        <v>3.2831737346101231E-2</v>
      </c>
      <c r="AH24" s="136">
        <f t="shared" si="20"/>
        <v>1.1391997691221802</v>
      </c>
      <c r="AI24" s="130">
        <v>80</v>
      </c>
      <c r="AJ24" s="130">
        <v>35</v>
      </c>
      <c r="AK24" s="126">
        <f t="shared" si="21"/>
        <v>115</v>
      </c>
      <c r="AL24" s="128">
        <f t="shared" si="22"/>
        <v>3.1463748290013679E-2</v>
      </c>
      <c r="AM24" s="136">
        <f t="shared" si="23"/>
        <v>0.58569896295632318</v>
      </c>
      <c r="AN24" s="137">
        <v>25</v>
      </c>
      <c r="AO24" s="181" t="s">
        <v>7</v>
      </c>
      <c r="AP24" s="211" t="s">
        <v>7</v>
      </c>
      <c r="AQ24" s="6" t="s">
        <v>80</v>
      </c>
    </row>
    <row r="25" spans="1:45" s="18" customFormat="1" x14ac:dyDescent="0.2">
      <c r="A25" s="194"/>
      <c r="B25" s="124">
        <v>8100020.0199999996</v>
      </c>
      <c r="C25" s="188">
        <v>8100020</v>
      </c>
      <c r="D25" s="189">
        <v>0.39713209799999999</v>
      </c>
      <c r="E25" s="118">
        <v>8582</v>
      </c>
      <c r="F25" s="118">
        <v>3426</v>
      </c>
      <c r="G25" s="118">
        <v>3166</v>
      </c>
      <c r="H25" s="182"/>
      <c r="I25" s="185">
        <v>1.5</v>
      </c>
      <c r="J25" s="126">
        <f t="shared" si="0"/>
        <v>150</v>
      </c>
      <c r="K25" s="127">
        <v>3914</v>
      </c>
      <c r="L25" s="118">
        <v>3959</v>
      </c>
      <c r="M25" s="183">
        <f>E25*D25</f>
        <v>3408.187665036</v>
      </c>
      <c r="N25" s="126">
        <f t="shared" si="1"/>
        <v>505.812334964</v>
      </c>
      <c r="O25" s="128">
        <f t="shared" si="2"/>
        <v>0.14841093997054214</v>
      </c>
      <c r="P25" s="129">
        <v>2610.4</v>
      </c>
      <c r="Q25" s="118">
        <v>1581</v>
      </c>
      <c r="R25" s="183">
        <f>F25*D25</f>
        <v>1360.5745677479999</v>
      </c>
      <c r="S25" s="118">
        <f t="shared" si="3"/>
        <v>220.42543225200006</v>
      </c>
      <c r="T25" s="186">
        <f t="shared" si="4"/>
        <v>0.162009078720944</v>
      </c>
      <c r="U25" s="132">
        <v>1476</v>
      </c>
      <c r="V25" s="183">
        <f>G25*D25</f>
        <v>1257.320222268</v>
      </c>
      <c r="W25" s="126">
        <f t="shared" si="5"/>
        <v>218.67977773200005</v>
      </c>
      <c r="X25" s="133">
        <f t="shared" si="6"/>
        <v>0.1739252847914412</v>
      </c>
      <c r="Y25" s="134">
        <f t="shared" si="7"/>
        <v>9.84</v>
      </c>
      <c r="Z25" s="118">
        <v>2000</v>
      </c>
      <c r="AA25" s="132">
        <v>1685</v>
      </c>
      <c r="AB25" s="118">
        <v>105</v>
      </c>
      <c r="AC25" s="126">
        <f t="shared" si="16"/>
        <v>1790</v>
      </c>
      <c r="AD25" s="128">
        <f t="shared" si="17"/>
        <v>0.89500000000000002</v>
      </c>
      <c r="AE25" s="135">
        <f t="shared" si="18"/>
        <v>0.98679132946702242</v>
      </c>
      <c r="AF25" s="118">
        <v>115</v>
      </c>
      <c r="AG25" s="128">
        <f t="shared" si="19"/>
        <v>5.7500000000000002E-2</v>
      </c>
      <c r="AH25" s="136">
        <f t="shared" si="20"/>
        <v>1.995142262317835</v>
      </c>
      <c r="AI25" s="118">
        <v>65</v>
      </c>
      <c r="AJ25" s="118">
        <v>10</v>
      </c>
      <c r="AK25" s="126">
        <f t="shared" si="21"/>
        <v>75</v>
      </c>
      <c r="AL25" s="128">
        <f t="shared" si="22"/>
        <v>3.7499999999999999E-2</v>
      </c>
      <c r="AM25" s="136">
        <f t="shared" si="23"/>
        <v>0.69806403574087861</v>
      </c>
      <c r="AN25" s="187">
        <v>15</v>
      </c>
      <c r="AO25" s="181" t="s">
        <v>7</v>
      </c>
      <c r="AP25" s="211" t="s">
        <v>7</v>
      </c>
      <c r="AQ25" s="6" t="s">
        <v>63</v>
      </c>
    </row>
    <row r="26" spans="1:45" s="18" customFormat="1" x14ac:dyDescent="0.2">
      <c r="A26" s="196" t="s">
        <v>74</v>
      </c>
      <c r="B26" s="15">
        <v>8100021</v>
      </c>
      <c r="C26" s="9"/>
      <c r="D26" s="41"/>
      <c r="E26" s="26"/>
      <c r="F26" s="26"/>
      <c r="G26" s="26"/>
      <c r="H26" s="174">
        <v>488100021</v>
      </c>
      <c r="I26" s="155">
        <v>4.4000000000000004</v>
      </c>
      <c r="J26" s="24">
        <f t="shared" si="0"/>
        <v>440.00000000000006</v>
      </c>
      <c r="K26" s="28">
        <v>25</v>
      </c>
      <c r="L26" s="26">
        <v>45</v>
      </c>
      <c r="M26" s="175">
        <v>75</v>
      </c>
      <c r="N26" s="24">
        <f t="shared" si="1"/>
        <v>-50</v>
      </c>
      <c r="O26" s="29">
        <f t="shared" si="2"/>
        <v>-0.66666666666666663</v>
      </c>
      <c r="P26" s="21">
        <v>5.7</v>
      </c>
      <c r="Q26" s="156">
        <v>12</v>
      </c>
      <c r="R26" s="176">
        <v>16</v>
      </c>
      <c r="S26" s="156">
        <f t="shared" si="3"/>
        <v>-4</v>
      </c>
      <c r="T26" s="157">
        <f t="shared" si="4"/>
        <v>-0.25</v>
      </c>
      <c r="U26" s="39">
        <v>12</v>
      </c>
      <c r="V26" s="175">
        <v>16</v>
      </c>
      <c r="W26" s="24">
        <f t="shared" si="5"/>
        <v>-4</v>
      </c>
      <c r="X26" s="34">
        <f t="shared" si="6"/>
        <v>-0.25</v>
      </c>
      <c r="Y26" s="3">
        <f t="shared" si="7"/>
        <v>2.7272727272727268E-2</v>
      </c>
      <c r="Z26" s="31"/>
      <c r="AA26" s="36"/>
      <c r="AB26" s="25"/>
      <c r="AC26" s="24"/>
      <c r="AD26" s="29"/>
      <c r="AE26" s="4"/>
      <c r="AF26" s="31"/>
      <c r="AG26" s="29"/>
      <c r="AH26" s="5"/>
      <c r="AI26" s="31"/>
      <c r="AJ26" s="31"/>
      <c r="AK26" s="24"/>
      <c r="AL26" s="29"/>
      <c r="AM26" s="5"/>
      <c r="AN26" s="7"/>
      <c r="AO26" s="6" t="s">
        <v>3</v>
      </c>
      <c r="AP26" s="80" t="s">
        <v>3</v>
      </c>
      <c r="AQ26" s="6" t="s">
        <v>75</v>
      </c>
    </row>
    <row r="27" spans="1:45" s="18" customFormat="1" x14ac:dyDescent="0.2">
      <c r="A27" s="196"/>
      <c r="B27" s="15">
        <v>8100100.0099999998</v>
      </c>
      <c r="C27" s="122">
        <v>8100100</v>
      </c>
      <c r="D27" s="123">
        <v>0.55289415099999994</v>
      </c>
      <c r="E27" s="26">
        <v>10302</v>
      </c>
      <c r="F27" s="26">
        <v>2986</v>
      </c>
      <c r="G27" s="26">
        <v>2885</v>
      </c>
      <c r="H27" s="174"/>
      <c r="I27" s="155">
        <v>1807.87</v>
      </c>
      <c r="J27" s="24">
        <f t="shared" si="0"/>
        <v>180787</v>
      </c>
      <c r="K27" s="28">
        <v>6033</v>
      </c>
      <c r="L27" s="26">
        <v>5456</v>
      </c>
      <c r="M27" s="175">
        <f>E27*D27</f>
        <v>5695.9155436019992</v>
      </c>
      <c r="N27" s="24">
        <f t="shared" si="1"/>
        <v>337.08445639800084</v>
      </c>
      <c r="O27" s="29">
        <f t="shared" si="2"/>
        <v>5.9180030640839598E-2</v>
      </c>
      <c r="P27" s="21">
        <v>3.3</v>
      </c>
      <c r="Q27" s="156">
        <v>1747</v>
      </c>
      <c r="R27" s="176">
        <f>F27*D27</f>
        <v>1650.9419348859999</v>
      </c>
      <c r="S27" s="156">
        <f t="shared" si="3"/>
        <v>96.058065114000101</v>
      </c>
      <c r="T27" s="157">
        <f t="shared" si="4"/>
        <v>5.8183793799285288E-2</v>
      </c>
      <c r="U27" s="39">
        <v>1661</v>
      </c>
      <c r="V27" s="175">
        <f>G27*D27</f>
        <v>1595.0996256349999</v>
      </c>
      <c r="W27" s="24">
        <f t="shared" si="5"/>
        <v>65.900374365000062</v>
      </c>
      <c r="X27" s="34">
        <f t="shared" si="6"/>
        <v>4.1314268592324135E-2</v>
      </c>
      <c r="Y27" s="3">
        <f t="shared" si="7"/>
        <v>9.1876075160271485E-3</v>
      </c>
      <c r="Z27" s="31">
        <v>1775</v>
      </c>
      <c r="AA27" s="36">
        <v>1530</v>
      </c>
      <c r="AB27" s="25">
        <v>90</v>
      </c>
      <c r="AC27" s="24">
        <f t="shared" ref="AC27:AC33" si="24">AA27+AB27</f>
        <v>1620</v>
      </c>
      <c r="AD27" s="29">
        <f t="shared" ref="AD27:AD33" si="25">AC27/Z27</f>
        <v>0.91267605633802817</v>
      </c>
      <c r="AE27" s="4">
        <f t="shared" ref="AE27:AE33" si="26">AD27/0.90698</f>
        <v>1.0062802447000245</v>
      </c>
      <c r="AF27" s="31">
        <v>15</v>
      </c>
      <c r="AG27" s="29">
        <f t="shared" ref="AG27:AG33" si="27">AF27/Z27</f>
        <v>8.4507042253521118E-3</v>
      </c>
      <c r="AH27" s="5">
        <f t="shared" ref="AH27:AH33" si="28">AG27/0.02882</f>
        <v>0.29322360254518087</v>
      </c>
      <c r="AI27" s="31">
        <v>105</v>
      </c>
      <c r="AJ27" s="31">
        <v>10</v>
      </c>
      <c r="AK27" s="24">
        <f t="shared" ref="AK27:AK33" si="29">AI27+AJ27</f>
        <v>115</v>
      </c>
      <c r="AL27" s="29">
        <f t="shared" ref="AL27:AL33" si="30">AK27/Z27</f>
        <v>6.4788732394366194E-2</v>
      </c>
      <c r="AM27" s="5">
        <f t="shared" ref="AM27:AM33" si="31">AL27/0.05372</f>
        <v>1.2060449068199217</v>
      </c>
      <c r="AN27" s="7">
        <v>30</v>
      </c>
      <c r="AO27" s="6" t="s">
        <v>3</v>
      </c>
      <c r="AP27" s="80" t="s">
        <v>3</v>
      </c>
      <c r="AQ27" s="6" t="s">
        <v>63</v>
      </c>
    </row>
    <row r="28" spans="1:45" s="18" customFormat="1" x14ac:dyDescent="0.2">
      <c r="A28" s="196" t="s">
        <v>65</v>
      </c>
      <c r="B28" s="15">
        <v>8100100.0199999996</v>
      </c>
      <c r="C28" s="9" t="s">
        <v>62</v>
      </c>
      <c r="D28" s="123">
        <v>0.44453208900000002</v>
      </c>
      <c r="E28" s="26">
        <v>10302</v>
      </c>
      <c r="F28" s="26">
        <v>2986</v>
      </c>
      <c r="G28" s="26">
        <v>2885</v>
      </c>
      <c r="H28" s="174"/>
      <c r="I28" s="155">
        <v>1028.76</v>
      </c>
      <c r="J28" s="24">
        <f t="shared" si="0"/>
        <v>102876</v>
      </c>
      <c r="K28" s="28">
        <v>4320</v>
      </c>
      <c r="L28" s="26">
        <v>4590</v>
      </c>
      <c r="M28" s="175">
        <f>E28*D28</f>
        <v>4579.5695808780001</v>
      </c>
      <c r="N28" s="24">
        <f t="shared" si="1"/>
        <v>-259.56958087800012</v>
      </c>
      <c r="O28" s="29">
        <f t="shared" si="2"/>
        <v>-5.6679907640629225E-2</v>
      </c>
      <c r="P28" s="21">
        <v>4.2</v>
      </c>
      <c r="Q28" s="156">
        <v>1382</v>
      </c>
      <c r="R28" s="176">
        <f>F28*D28</f>
        <v>1327.3728177540002</v>
      </c>
      <c r="S28" s="156">
        <f t="shared" si="3"/>
        <v>54.627182245999848</v>
      </c>
      <c r="T28" s="157">
        <f t="shared" si="4"/>
        <v>4.1154362599071855E-2</v>
      </c>
      <c r="U28" s="39">
        <v>1307</v>
      </c>
      <c r="V28" s="175">
        <f>G28*D28</f>
        <v>1282.475076765</v>
      </c>
      <c r="W28" s="24">
        <f t="shared" si="5"/>
        <v>24.52492323499996</v>
      </c>
      <c r="X28" s="34">
        <f t="shared" si="6"/>
        <v>1.912311878751145E-2</v>
      </c>
      <c r="Y28" s="3">
        <f t="shared" si="7"/>
        <v>1.2704615264979199E-2</v>
      </c>
      <c r="Z28" s="31">
        <v>1500</v>
      </c>
      <c r="AA28" s="36">
        <v>1335</v>
      </c>
      <c r="AB28" s="25">
        <v>55</v>
      </c>
      <c r="AC28" s="24">
        <f t="shared" si="24"/>
        <v>1390</v>
      </c>
      <c r="AD28" s="29">
        <f t="shared" si="25"/>
        <v>0.92666666666666664</v>
      </c>
      <c r="AE28" s="4">
        <f t="shared" si="26"/>
        <v>1.0217057340477922</v>
      </c>
      <c r="AF28" s="31">
        <v>10</v>
      </c>
      <c r="AG28" s="29">
        <f t="shared" si="27"/>
        <v>6.6666666666666671E-3</v>
      </c>
      <c r="AH28" s="5">
        <f t="shared" si="28"/>
        <v>0.23132084200786493</v>
      </c>
      <c r="AI28" s="31">
        <v>70</v>
      </c>
      <c r="AJ28" s="31">
        <v>10</v>
      </c>
      <c r="AK28" s="24">
        <f t="shared" si="29"/>
        <v>80</v>
      </c>
      <c r="AL28" s="29">
        <f t="shared" si="30"/>
        <v>5.3333333333333337E-2</v>
      </c>
      <c r="AM28" s="5">
        <f t="shared" si="31"/>
        <v>0.99280218416480526</v>
      </c>
      <c r="AN28" s="7">
        <v>25</v>
      </c>
      <c r="AO28" s="6" t="s">
        <v>3</v>
      </c>
      <c r="AP28" s="80" t="s">
        <v>3</v>
      </c>
      <c r="AQ28" s="6" t="s">
        <v>63</v>
      </c>
      <c r="AR28" s="115" t="s">
        <v>61</v>
      </c>
      <c r="AS28" s="19"/>
    </row>
    <row r="29" spans="1:45" s="18" customFormat="1" x14ac:dyDescent="0.2">
      <c r="A29" s="194" t="s">
        <v>92</v>
      </c>
      <c r="B29" s="124">
        <v>8100101</v>
      </c>
      <c r="C29" s="116"/>
      <c r="D29" s="117"/>
      <c r="E29" s="118"/>
      <c r="F29" s="118"/>
      <c r="G29" s="118"/>
      <c r="H29" s="182">
        <v>488100101</v>
      </c>
      <c r="I29" s="125">
        <v>1.59</v>
      </c>
      <c r="J29" s="126">
        <f t="shared" si="0"/>
        <v>159</v>
      </c>
      <c r="K29" s="127">
        <v>1278</v>
      </c>
      <c r="L29" s="118">
        <v>1000</v>
      </c>
      <c r="M29" s="183">
        <v>689</v>
      </c>
      <c r="N29" s="126">
        <f t="shared" si="1"/>
        <v>589</v>
      </c>
      <c r="O29" s="128">
        <f t="shared" si="2"/>
        <v>0.85486211901306242</v>
      </c>
      <c r="P29" s="129">
        <v>802.6</v>
      </c>
      <c r="Q29" s="130">
        <v>427</v>
      </c>
      <c r="R29" s="184">
        <v>228</v>
      </c>
      <c r="S29" s="130">
        <f t="shared" si="3"/>
        <v>199</v>
      </c>
      <c r="T29" s="131">
        <f t="shared" si="4"/>
        <v>0.8728070175438597</v>
      </c>
      <c r="U29" s="132">
        <v>404</v>
      </c>
      <c r="V29" s="183">
        <v>227</v>
      </c>
      <c r="W29" s="126">
        <f t="shared" si="5"/>
        <v>177</v>
      </c>
      <c r="X29" s="133">
        <f t="shared" si="6"/>
        <v>0.77973568281938321</v>
      </c>
      <c r="Y29" s="134">
        <f t="shared" si="7"/>
        <v>2.540880503144654</v>
      </c>
      <c r="Z29" s="130">
        <v>460</v>
      </c>
      <c r="AA29" s="132">
        <v>430</v>
      </c>
      <c r="AB29" s="118">
        <v>0</v>
      </c>
      <c r="AC29" s="126">
        <f t="shared" si="24"/>
        <v>430</v>
      </c>
      <c r="AD29" s="128">
        <f t="shared" si="25"/>
        <v>0.93478260869565222</v>
      </c>
      <c r="AE29" s="135">
        <f t="shared" si="26"/>
        <v>1.0306540482652895</v>
      </c>
      <c r="AF29" s="130">
        <v>0</v>
      </c>
      <c r="AG29" s="128">
        <f t="shared" si="27"/>
        <v>0</v>
      </c>
      <c r="AH29" s="136">
        <f t="shared" si="28"/>
        <v>0</v>
      </c>
      <c r="AI29" s="130">
        <v>15</v>
      </c>
      <c r="AJ29" s="130">
        <v>10</v>
      </c>
      <c r="AK29" s="126">
        <f t="shared" si="29"/>
        <v>25</v>
      </c>
      <c r="AL29" s="128">
        <f t="shared" si="30"/>
        <v>5.434782608695652E-2</v>
      </c>
      <c r="AM29" s="136">
        <f t="shared" si="31"/>
        <v>1.0116870083201139</v>
      </c>
      <c r="AN29" s="137">
        <v>0</v>
      </c>
      <c r="AO29" s="181" t="s">
        <v>7</v>
      </c>
      <c r="AP29" s="211" t="s">
        <v>7</v>
      </c>
      <c r="AQ29" s="6" t="s">
        <v>88</v>
      </c>
      <c r="AS29" s="19"/>
    </row>
    <row r="30" spans="1:45" s="18" customFormat="1" x14ac:dyDescent="0.2">
      <c r="A30" s="194" t="s">
        <v>93</v>
      </c>
      <c r="B30" s="124">
        <v>8100102</v>
      </c>
      <c r="C30" s="116"/>
      <c r="D30" s="117"/>
      <c r="E30" s="118"/>
      <c r="F30" s="118"/>
      <c r="G30" s="118"/>
      <c r="H30" s="182">
        <v>488100102</v>
      </c>
      <c r="I30" s="125">
        <v>2.85</v>
      </c>
      <c r="J30" s="126">
        <f t="shared" si="0"/>
        <v>285</v>
      </c>
      <c r="K30" s="127">
        <v>1810</v>
      </c>
      <c r="L30" s="118">
        <v>1650</v>
      </c>
      <c r="M30" s="183">
        <v>1592</v>
      </c>
      <c r="N30" s="126">
        <f t="shared" si="1"/>
        <v>218</v>
      </c>
      <c r="O30" s="128">
        <f t="shared" si="2"/>
        <v>0.13693467336683418</v>
      </c>
      <c r="P30" s="129">
        <v>635.1</v>
      </c>
      <c r="Q30" s="130">
        <v>706</v>
      </c>
      <c r="R30" s="184">
        <v>607</v>
      </c>
      <c r="S30" s="130">
        <f t="shared" si="3"/>
        <v>99</v>
      </c>
      <c r="T30" s="131">
        <f t="shared" si="4"/>
        <v>0.1630971993410214</v>
      </c>
      <c r="U30" s="132">
        <v>672</v>
      </c>
      <c r="V30" s="183">
        <v>595</v>
      </c>
      <c r="W30" s="126">
        <f t="shared" si="5"/>
        <v>77</v>
      </c>
      <c r="X30" s="133">
        <f t="shared" si="6"/>
        <v>0.12941176470588237</v>
      </c>
      <c r="Y30" s="134">
        <f t="shared" si="7"/>
        <v>2.357894736842105</v>
      </c>
      <c r="Z30" s="130">
        <v>735</v>
      </c>
      <c r="AA30" s="132">
        <v>670</v>
      </c>
      <c r="AB30" s="118">
        <v>25</v>
      </c>
      <c r="AC30" s="126">
        <f t="shared" si="24"/>
        <v>695</v>
      </c>
      <c r="AD30" s="128">
        <f t="shared" si="25"/>
        <v>0.94557823129251706</v>
      </c>
      <c r="AE30" s="135">
        <f t="shared" si="26"/>
        <v>1.0425568714773392</v>
      </c>
      <c r="AF30" s="130">
        <v>10</v>
      </c>
      <c r="AG30" s="128">
        <f t="shared" si="27"/>
        <v>1.3605442176870748E-2</v>
      </c>
      <c r="AH30" s="136">
        <f t="shared" si="28"/>
        <v>0.47208335103645899</v>
      </c>
      <c r="AI30" s="130">
        <v>25</v>
      </c>
      <c r="AJ30" s="130">
        <v>10</v>
      </c>
      <c r="AK30" s="126">
        <f t="shared" si="29"/>
        <v>35</v>
      </c>
      <c r="AL30" s="128">
        <f t="shared" si="30"/>
        <v>4.7619047619047616E-2</v>
      </c>
      <c r="AM30" s="136">
        <f t="shared" si="31"/>
        <v>0.88643052157571889</v>
      </c>
      <c r="AN30" s="137">
        <v>10</v>
      </c>
      <c r="AO30" s="181" t="s">
        <v>7</v>
      </c>
      <c r="AP30" s="211" t="s">
        <v>7</v>
      </c>
      <c r="AQ30" s="6" t="s">
        <v>94</v>
      </c>
      <c r="AS30" s="19"/>
    </row>
    <row r="31" spans="1:45" s="18" customFormat="1" x14ac:dyDescent="0.2">
      <c r="A31" s="194" t="s">
        <v>87</v>
      </c>
      <c r="B31" s="124">
        <v>8100103</v>
      </c>
      <c r="C31" s="116"/>
      <c r="D31" s="117"/>
      <c r="E31" s="118"/>
      <c r="F31" s="118"/>
      <c r="G31" s="118"/>
      <c r="H31" s="182">
        <v>488100103</v>
      </c>
      <c r="I31" s="125">
        <v>3.11</v>
      </c>
      <c r="J31" s="126">
        <f t="shared" si="0"/>
        <v>311</v>
      </c>
      <c r="K31" s="127">
        <v>2668</v>
      </c>
      <c r="L31" s="118">
        <v>1978</v>
      </c>
      <c r="M31" s="183">
        <v>1523</v>
      </c>
      <c r="N31" s="126">
        <f t="shared" si="1"/>
        <v>1145</v>
      </c>
      <c r="O31" s="128">
        <f t="shared" si="2"/>
        <v>0.75180564674983585</v>
      </c>
      <c r="P31" s="129">
        <v>857.5</v>
      </c>
      <c r="Q31" s="130">
        <v>970</v>
      </c>
      <c r="R31" s="184">
        <v>542</v>
      </c>
      <c r="S31" s="130">
        <f t="shared" si="3"/>
        <v>428</v>
      </c>
      <c r="T31" s="131">
        <f t="shared" si="4"/>
        <v>0.78966789667896675</v>
      </c>
      <c r="U31" s="132">
        <v>938</v>
      </c>
      <c r="V31" s="183">
        <v>538</v>
      </c>
      <c r="W31" s="126">
        <f t="shared" si="5"/>
        <v>400</v>
      </c>
      <c r="X31" s="133">
        <f t="shared" si="6"/>
        <v>0.74349442379182151</v>
      </c>
      <c r="Y31" s="134">
        <f t="shared" si="7"/>
        <v>3.0160771704180065</v>
      </c>
      <c r="Z31" s="130">
        <v>1360</v>
      </c>
      <c r="AA31" s="132">
        <v>1215</v>
      </c>
      <c r="AB31" s="118">
        <v>70</v>
      </c>
      <c r="AC31" s="126">
        <f t="shared" si="24"/>
        <v>1285</v>
      </c>
      <c r="AD31" s="128">
        <f t="shared" si="25"/>
        <v>0.94485294117647056</v>
      </c>
      <c r="AE31" s="135">
        <f t="shared" si="26"/>
        <v>1.0417571955020735</v>
      </c>
      <c r="AF31" s="130">
        <v>15</v>
      </c>
      <c r="AG31" s="128">
        <f t="shared" si="27"/>
        <v>1.1029411764705883E-2</v>
      </c>
      <c r="AH31" s="136">
        <f t="shared" si="28"/>
        <v>0.38269992243948242</v>
      </c>
      <c r="AI31" s="130">
        <v>35</v>
      </c>
      <c r="AJ31" s="130">
        <v>0</v>
      </c>
      <c r="AK31" s="126">
        <f t="shared" si="29"/>
        <v>35</v>
      </c>
      <c r="AL31" s="128">
        <f t="shared" si="30"/>
        <v>2.5735294117647058E-2</v>
      </c>
      <c r="AM31" s="136">
        <f t="shared" si="31"/>
        <v>0.4790635539398187</v>
      </c>
      <c r="AN31" s="137">
        <v>30</v>
      </c>
      <c r="AO31" s="181" t="s">
        <v>7</v>
      </c>
      <c r="AP31" s="211" t="s">
        <v>7</v>
      </c>
      <c r="AQ31" s="6" t="s">
        <v>88</v>
      </c>
      <c r="AS31" s="19"/>
    </row>
    <row r="32" spans="1:45" s="18" customFormat="1" x14ac:dyDescent="0.2">
      <c r="A32" s="194" t="s">
        <v>85</v>
      </c>
      <c r="B32" s="124">
        <v>8100104</v>
      </c>
      <c r="C32" s="116"/>
      <c r="D32" s="117"/>
      <c r="E32" s="118"/>
      <c r="F32" s="118"/>
      <c r="G32" s="118"/>
      <c r="H32" s="182">
        <v>488100104</v>
      </c>
      <c r="I32" s="125">
        <v>7.99</v>
      </c>
      <c r="J32" s="126">
        <f t="shared" si="0"/>
        <v>799</v>
      </c>
      <c r="K32" s="127">
        <v>8215</v>
      </c>
      <c r="L32" s="118">
        <v>7493</v>
      </c>
      <c r="M32" s="183">
        <v>6177</v>
      </c>
      <c r="N32" s="126">
        <f t="shared" si="1"/>
        <v>2038</v>
      </c>
      <c r="O32" s="128">
        <f t="shared" si="2"/>
        <v>0.32993362473692733</v>
      </c>
      <c r="P32" s="129">
        <v>1028.5</v>
      </c>
      <c r="Q32" s="130">
        <v>3070</v>
      </c>
      <c r="R32" s="184">
        <v>2289</v>
      </c>
      <c r="S32" s="130">
        <f t="shared" si="3"/>
        <v>781</v>
      </c>
      <c r="T32" s="131">
        <f t="shared" si="4"/>
        <v>0.34119702927042378</v>
      </c>
      <c r="U32" s="132">
        <v>3007</v>
      </c>
      <c r="V32" s="183">
        <v>2245</v>
      </c>
      <c r="W32" s="126">
        <f t="shared" si="5"/>
        <v>762</v>
      </c>
      <c r="X32" s="133">
        <f t="shared" si="6"/>
        <v>0.33942093541202673</v>
      </c>
      <c r="Y32" s="134">
        <f t="shared" si="7"/>
        <v>3.7634543178973718</v>
      </c>
      <c r="Z32" s="130">
        <v>3730</v>
      </c>
      <c r="AA32" s="132">
        <v>3365</v>
      </c>
      <c r="AB32" s="118">
        <v>175</v>
      </c>
      <c r="AC32" s="126">
        <f t="shared" si="24"/>
        <v>3540</v>
      </c>
      <c r="AD32" s="128">
        <f t="shared" si="25"/>
        <v>0.94906166219839139</v>
      </c>
      <c r="AE32" s="135">
        <f t="shared" si="26"/>
        <v>1.0463975635608187</v>
      </c>
      <c r="AF32" s="130">
        <v>10</v>
      </c>
      <c r="AG32" s="128">
        <f t="shared" si="27"/>
        <v>2.6809651474530832E-3</v>
      </c>
      <c r="AH32" s="136">
        <f t="shared" si="28"/>
        <v>9.3024467295388033E-2</v>
      </c>
      <c r="AI32" s="130">
        <v>125</v>
      </c>
      <c r="AJ32" s="130">
        <v>35</v>
      </c>
      <c r="AK32" s="126">
        <f t="shared" si="29"/>
        <v>160</v>
      </c>
      <c r="AL32" s="128">
        <f t="shared" si="30"/>
        <v>4.2895442359249331E-2</v>
      </c>
      <c r="AM32" s="136">
        <f t="shared" si="31"/>
        <v>0.798500416218342</v>
      </c>
      <c r="AN32" s="137">
        <v>20</v>
      </c>
      <c r="AO32" s="181" t="s">
        <v>7</v>
      </c>
      <c r="AP32" s="211" t="s">
        <v>7</v>
      </c>
      <c r="AQ32" s="6" t="s">
        <v>86</v>
      </c>
      <c r="AS32" s="19"/>
    </row>
    <row r="33" spans="1:45" s="198" customFormat="1" x14ac:dyDescent="0.2">
      <c r="A33" s="194" t="s">
        <v>91</v>
      </c>
      <c r="B33" s="124">
        <v>8100105</v>
      </c>
      <c r="C33" s="116"/>
      <c r="D33" s="117"/>
      <c r="E33" s="118"/>
      <c r="F33" s="118"/>
      <c r="G33" s="118"/>
      <c r="H33" s="182">
        <v>488100105</v>
      </c>
      <c r="I33" s="185">
        <v>0.81</v>
      </c>
      <c r="J33" s="126">
        <f t="shared" si="0"/>
        <v>81</v>
      </c>
      <c r="K33" s="127">
        <v>341</v>
      </c>
      <c r="L33" s="118">
        <v>315</v>
      </c>
      <c r="M33" s="183">
        <v>276</v>
      </c>
      <c r="N33" s="126">
        <f t="shared" si="1"/>
        <v>65</v>
      </c>
      <c r="O33" s="128">
        <f t="shared" si="2"/>
        <v>0.23550724637681159</v>
      </c>
      <c r="P33" s="129">
        <v>419.5</v>
      </c>
      <c r="Q33" s="118">
        <v>148</v>
      </c>
      <c r="R33" s="183">
        <v>135</v>
      </c>
      <c r="S33" s="118">
        <f t="shared" si="3"/>
        <v>13</v>
      </c>
      <c r="T33" s="186">
        <f t="shared" si="4"/>
        <v>9.6296296296296297E-2</v>
      </c>
      <c r="U33" s="132">
        <v>132</v>
      </c>
      <c r="V33" s="183">
        <v>117</v>
      </c>
      <c r="W33" s="126">
        <f t="shared" si="5"/>
        <v>15</v>
      </c>
      <c r="X33" s="133">
        <f t="shared" si="6"/>
        <v>0.12820512820512819</v>
      </c>
      <c r="Y33" s="134">
        <f t="shared" si="7"/>
        <v>1.6296296296296295</v>
      </c>
      <c r="Z33" s="118">
        <v>120</v>
      </c>
      <c r="AA33" s="132">
        <v>85</v>
      </c>
      <c r="AB33" s="118">
        <v>25</v>
      </c>
      <c r="AC33" s="126">
        <f t="shared" si="24"/>
        <v>110</v>
      </c>
      <c r="AD33" s="128">
        <f t="shared" si="25"/>
        <v>0.91666666666666663</v>
      </c>
      <c r="AE33" s="135">
        <f t="shared" si="26"/>
        <v>1.0106801326012333</v>
      </c>
      <c r="AF33" s="118">
        <v>0</v>
      </c>
      <c r="AG33" s="128">
        <f t="shared" si="27"/>
        <v>0</v>
      </c>
      <c r="AH33" s="136">
        <f t="shared" si="28"/>
        <v>0</v>
      </c>
      <c r="AI33" s="118">
        <v>0</v>
      </c>
      <c r="AJ33" s="118">
        <v>0</v>
      </c>
      <c r="AK33" s="126">
        <f t="shared" si="29"/>
        <v>0</v>
      </c>
      <c r="AL33" s="128">
        <f t="shared" si="30"/>
        <v>0</v>
      </c>
      <c r="AM33" s="136">
        <f t="shared" si="31"/>
        <v>0</v>
      </c>
      <c r="AN33" s="187">
        <v>0</v>
      </c>
      <c r="AO33" s="181" t="s">
        <v>7</v>
      </c>
      <c r="AP33" s="218" t="s">
        <v>5</v>
      </c>
      <c r="AQ33" s="6" t="s">
        <v>88</v>
      </c>
      <c r="AS33" s="199"/>
    </row>
    <row r="34" spans="1:45" s="18" customFormat="1" x14ac:dyDescent="0.2">
      <c r="A34" s="196"/>
      <c r="B34" s="20"/>
      <c r="C34" s="9"/>
      <c r="D34" s="41"/>
      <c r="E34" s="26"/>
      <c r="F34" s="26"/>
      <c r="G34" s="26"/>
      <c r="H34" s="20"/>
      <c r="I34" s="23"/>
      <c r="J34" s="27"/>
      <c r="K34" s="28"/>
      <c r="L34" s="26"/>
      <c r="M34" s="26"/>
      <c r="N34" s="26"/>
      <c r="O34" s="30"/>
      <c r="P34" s="12"/>
      <c r="Q34" s="32"/>
      <c r="R34" s="32"/>
      <c r="S34" s="32"/>
      <c r="T34" s="33"/>
      <c r="U34" s="39"/>
      <c r="V34" s="26"/>
      <c r="W34" s="26"/>
      <c r="X34" s="35"/>
      <c r="Y34" s="21"/>
      <c r="Z34" s="38"/>
      <c r="AA34" s="39"/>
      <c r="AB34" s="26"/>
      <c r="AC34" s="26"/>
      <c r="AD34" s="30"/>
      <c r="AE34" s="11"/>
      <c r="AF34" s="39"/>
      <c r="AG34" s="30"/>
      <c r="AH34" s="11"/>
      <c r="AI34" s="39"/>
      <c r="AJ34" s="26"/>
      <c r="AK34" s="26"/>
      <c r="AL34" s="30"/>
      <c r="AM34" s="11"/>
      <c r="AN34" s="10"/>
      <c r="AO34" s="6"/>
      <c r="AP34" s="6"/>
      <c r="AQ34" s="6"/>
      <c r="AS34" s="19"/>
    </row>
    <row r="35" spans="1:45" s="18" customFormat="1" x14ac:dyDescent="0.2">
      <c r="A35" s="196"/>
      <c r="B35" s="20"/>
      <c r="C35" s="9"/>
      <c r="D35" s="41"/>
      <c r="E35" s="26"/>
      <c r="F35" s="26"/>
      <c r="G35" s="26"/>
      <c r="H35" s="20"/>
      <c r="I35" s="23"/>
      <c r="J35" s="27"/>
      <c r="K35" s="28"/>
      <c r="L35" s="26"/>
      <c r="M35" s="26"/>
      <c r="N35" s="26"/>
      <c r="O35" s="30"/>
      <c r="P35" s="12"/>
      <c r="Q35" s="32"/>
      <c r="R35" s="32"/>
      <c r="S35" s="32"/>
      <c r="T35" s="33"/>
      <c r="U35" s="39"/>
      <c r="V35" s="26"/>
      <c r="W35" s="26"/>
      <c r="X35" s="35"/>
      <c r="Y35" s="21"/>
      <c r="Z35" s="38"/>
      <c r="AA35" s="39"/>
      <c r="AB35" s="26"/>
      <c r="AC35" s="26"/>
      <c r="AD35" s="30"/>
      <c r="AE35" s="11"/>
      <c r="AF35" s="39"/>
      <c r="AG35" s="30"/>
      <c r="AH35" s="11"/>
      <c r="AI35" s="39"/>
      <c r="AJ35" s="26"/>
      <c r="AK35" s="26"/>
      <c r="AL35" s="30"/>
      <c r="AM35" s="11"/>
      <c r="AN35" s="10"/>
      <c r="AO35" s="6"/>
      <c r="AP35" s="6"/>
      <c r="AQ35" s="6"/>
      <c r="AS35" s="19"/>
    </row>
    <row r="36" spans="1:45" s="18" customFormat="1" x14ac:dyDescent="0.2">
      <c r="A36" s="196"/>
      <c r="B36" s="20"/>
      <c r="C36" s="9"/>
      <c r="D36" s="41"/>
      <c r="E36" s="26"/>
      <c r="F36" s="26"/>
      <c r="G36" s="26"/>
      <c r="H36" s="20"/>
      <c r="I36" s="23"/>
      <c r="J36" s="27"/>
      <c r="K36" s="28"/>
      <c r="L36" s="26"/>
      <c r="M36" s="26"/>
      <c r="N36" s="26"/>
      <c r="O36" s="30"/>
      <c r="P36" s="12"/>
      <c r="Q36" s="32"/>
      <c r="R36" s="32"/>
      <c r="S36" s="32"/>
      <c r="T36" s="33"/>
      <c r="U36" s="39"/>
      <c r="V36" s="26"/>
      <c r="W36" s="26"/>
      <c r="X36" s="35"/>
      <c r="Y36" s="21"/>
      <c r="Z36" s="38"/>
      <c r="AA36" s="39"/>
      <c r="AB36" s="26"/>
      <c r="AC36" s="26"/>
      <c r="AD36" s="30"/>
      <c r="AE36" s="11"/>
      <c r="AF36" s="39"/>
      <c r="AG36" s="30"/>
      <c r="AH36" s="11"/>
      <c r="AI36" s="39"/>
      <c r="AJ36" s="26"/>
      <c r="AK36" s="26"/>
      <c r="AL36" s="30"/>
      <c r="AM36" s="11"/>
      <c r="AN36" s="10"/>
      <c r="AO36" s="6"/>
      <c r="AP36" s="6"/>
      <c r="AQ36" s="6"/>
      <c r="AS36" s="19"/>
    </row>
    <row r="37" spans="1:45" x14ac:dyDescent="0.2">
      <c r="AO37" s="6"/>
    </row>
  </sheetData>
  <sortState ref="A2:AS37">
    <sortCondition ref="B2:B3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A17" sqref="A17"/>
    </sheetView>
  </sheetViews>
  <sheetFormatPr defaultRowHeight="15" x14ac:dyDescent="0.25"/>
  <cols>
    <col min="1" max="1" width="37.425781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16" ht="15.75" x14ac:dyDescent="0.25">
      <c r="A1" s="42"/>
      <c r="B1" s="43" t="s">
        <v>3</v>
      </c>
      <c r="C1" s="236" t="s">
        <v>0</v>
      </c>
      <c r="D1" s="237"/>
      <c r="E1" s="238" t="s">
        <v>32</v>
      </c>
      <c r="F1" s="239"/>
      <c r="G1" s="44"/>
    </row>
    <row r="2" spans="1:16" ht="30.75" thickBot="1" x14ac:dyDescent="0.3">
      <c r="A2" s="45"/>
      <c r="B2" s="46" t="s">
        <v>2</v>
      </c>
      <c r="C2" s="47" t="s">
        <v>16</v>
      </c>
      <c r="D2" s="48" t="s">
        <v>1</v>
      </c>
      <c r="E2" s="49" t="s">
        <v>16</v>
      </c>
      <c r="F2" s="50" t="s">
        <v>1</v>
      </c>
      <c r="G2" s="51"/>
    </row>
    <row r="3" spans="1:16" x14ac:dyDescent="0.25">
      <c r="A3" s="52" t="s">
        <v>33</v>
      </c>
      <c r="B3" s="53"/>
      <c r="C3" s="54">
        <v>5.3699999999999998E-2</v>
      </c>
      <c r="D3" s="55">
        <v>6.8900000000000003E-2</v>
      </c>
      <c r="E3" s="56">
        <v>2.8799999999999999E-2</v>
      </c>
      <c r="F3" s="57">
        <v>0.16250000000000001</v>
      </c>
      <c r="G3" s="58"/>
    </row>
    <row r="4" spans="1:16" ht="17.25" x14ac:dyDescent="0.25">
      <c r="A4" s="59" t="s">
        <v>34</v>
      </c>
      <c r="B4" s="60" t="s">
        <v>35</v>
      </c>
      <c r="C4" s="61"/>
      <c r="D4" s="62"/>
      <c r="E4" s="63"/>
      <c r="F4" s="64"/>
      <c r="G4" s="65"/>
    </row>
    <row r="5" spans="1:16" ht="15.75" x14ac:dyDescent="0.25">
      <c r="A5" s="59" t="s">
        <v>36</v>
      </c>
      <c r="B5" s="66"/>
      <c r="C5" s="67">
        <f>C3*1.5</f>
        <v>8.0549999999999997E-2</v>
      </c>
      <c r="D5" s="68">
        <f>D3*1.5</f>
        <v>0.10335</v>
      </c>
      <c r="E5" s="69"/>
      <c r="F5" s="70"/>
      <c r="G5" s="71"/>
    </row>
    <row r="6" spans="1:16" ht="16.5" thickBot="1" x14ac:dyDescent="0.3">
      <c r="A6" s="72" t="s">
        <v>37</v>
      </c>
      <c r="B6" s="73"/>
      <c r="C6" s="74"/>
      <c r="D6" s="75"/>
      <c r="E6" s="76">
        <f>E3*1.5</f>
        <v>4.3200000000000002E-2</v>
      </c>
      <c r="F6" s="77">
        <f>F3*0.5</f>
        <v>8.1250000000000003E-2</v>
      </c>
      <c r="G6" s="58"/>
    </row>
    <row r="7" spans="1:16" x14ac:dyDescent="0.25">
      <c r="B7" s="44"/>
      <c r="C7" s="58"/>
      <c r="D7" s="58"/>
      <c r="E7" s="58"/>
      <c r="F7" s="58"/>
      <c r="G7" s="44"/>
    </row>
    <row r="8" spans="1:16" x14ac:dyDescent="0.25">
      <c r="A8" s="1" t="s">
        <v>15</v>
      </c>
      <c r="G8" s="44"/>
    </row>
    <row r="9" spans="1:16" x14ac:dyDescent="0.25">
      <c r="A9" s="78"/>
      <c r="B9" s="78"/>
      <c r="C9" s="78"/>
      <c r="D9" s="78"/>
      <c r="E9" s="78"/>
      <c r="F9" s="78"/>
      <c r="G9" s="44"/>
      <c r="H9" s="78"/>
      <c r="I9" s="78"/>
      <c r="J9" s="78"/>
      <c r="K9" s="78"/>
      <c r="L9" s="78"/>
      <c r="M9" s="78"/>
      <c r="N9" s="78"/>
      <c r="O9" s="78"/>
      <c r="P9" s="78"/>
    </row>
    <row r="10" spans="1:16" x14ac:dyDescent="0.25">
      <c r="A10" s="253" t="s">
        <v>115</v>
      </c>
      <c r="B10" s="78"/>
      <c r="C10" s="78"/>
      <c r="D10" s="78"/>
      <c r="E10" s="78"/>
      <c r="F10" s="78"/>
      <c r="G10" s="44"/>
      <c r="H10" s="78"/>
      <c r="I10" s="78"/>
      <c r="J10" s="78"/>
      <c r="K10" s="78"/>
      <c r="L10" s="78"/>
      <c r="M10" s="78"/>
      <c r="N10" s="78"/>
      <c r="O10" s="78"/>
      <c r="P10" s="78"/>
    </row>
    <row r="11" spans="1:16" x14ac:dyDescent="0.25">
      <c r="A11" s="254" t="s">
        <v>116</v>
      </c>
      <c r="B11" s="78"/>
      <c r="C11" s="78"/>
      <c r="D11" s="78"/>
      <c r="E11" s="78"/>
      <c r="F11" s="78"/>
      <c r="G11" s="44"/>
      <c r="H11" s="78"/>
      <c r="I11" s="78"/>
      <c r="J11" s="78"/>
      <c r="K11" s="78"/>
      <c r="L11" s="78"/>
      <c r="M11" s="78"/>
      <c r="N11" s="78"/>
      <c r="O11" s="78"/>
      <c r="P11" s="78"/>
    </row>
    <row r="12" spans="1:16" x14ac:dyDescent="0.25">
      <c r="A12" s="254" t="s">
        <v>117</v>
      </c>
      <c r="B12" s="78"/>
      <c r="C12" s="78"/>
      <c r="D12" s="78"/>
      <c r="E12" s="78"/>
      <c r="F12" s="78"/>
      <c r="G12" s="44"/>
      <c r="H12" s="78"/>
      <c r="I12" s="78"/>
      <c r="J12" s="78"/>
      <c r="K12" s="78"/>
      <c r="L12" s="78"/>
      <c r="M12" s="78"/>
      <c r="N12" s="78"/>
      <c r="O12" s="78"/>
      <c r="P12" s="78"/>
    </row>
    <row r="13" spans="1:16" x14ac:dyDescent="0.25">
      <c r="A13" s="255" t="s">
        <v>118</v>
      </c>
      <c r="B13" s="78"/>
      <c r="C13" s="78"/>
      <c r="D13" s="78"/>
      <c r="E13" s="78"/>
      <c r="F13" s="78"/>
      <c r="G13" s="44"/>
      <c r="H13" s="78"/>
      <c r="I13" s="78"/>
      <c r="J13" s="78"/>
      <c r="K13" s="78"/>
      <c r="L13" s="78"/>
      <c r="M13" s="78"/>
      <c r="N13" s="78"/>
      <c r="O13" s="78"/>
      <c r="P13" s="78"/>
    </row>
    <row r="14" spans="1:16" x14ac:dyDescent="0.25">
      <c r="A14" s="254" t="s">
        <v>119</v>
      </c>
      <c r="B14" s="78"/>
      <c r="C14" s="78"/>
      <c r="D14" s="78"/>
      <c r="E14" s="78"/>
      <c r="F14" s="78"/>
      <c r="G14" s="44"/>
      <c r="H14" s="78"/>
      <c r="I14" s="78"/>
      <c r="J14" s="78"/>
      <c r="K14" s="78"/>
      <c r="L14" s="78"/>
      <c r="M14" s="78"/>
      <c r="N14" s="78"/>
      <c r="O14" s="78"/>
      <c r="P14" s="78"/>
    </row>
    <row r="15" spans="1:16" x14ac:dyDescent="0.25">
      <c r="G15" s="44"/>
    </row>
    <row r="16" spans="1:16" x14ac:dyDescent="0.25">
      <c r="G16" s="44"/>
    </row>
    <row r="17" spans="7:7" x14ac:dyDescent="0.25">
      <c r="G17" s="44"/>
    </row>
    <row r="18" spans="7:7" x14ac:dyDescent="0.25">
      <c r="G18" s="44"/>
    </row>
    <row r="19" spans="7:7" x14ac:dyDescent="0.25">
      <c r="G19" s="44"/>
    </row>
    <row r="20" spans="7:7" x14ac:dyDescent="0.25">
      <c r="G20" s="44"/>
    </row>
    <row r="21" spans="7:7" x14ac:dyDescent="0.25">
      <c r="G21" s="44"/>
    </row>
    <row r="22" spans="7:7" x14ac:dyDescent="0.25">
      <c r="G22" s="44"/>
    </row>
    <row r="23" spans="7:7" x14ac:dyDescent="0.25">
      <c r="G23" s="44"/>
    </row>
    <row r="24" spans="7:7" x14ac:dyDescent="0.25">
      <c r="G24" s="44"/>
    </row>
    <row r="25" spans="7:7" x14ac:dyDescent="0.25">
      <c r="G25" s="44"/>
    </row>
    <row r="26" spans="7:7" x14ac:dyDescent="0.25">
      <c r="G26" s="44"/>
    </row>
    <row r="27" spans="7:7" x14ac:dyDescent="0.25">
      <c r="G27" s="44"/>
    </row>
  </sheetData>
  <mergeCells count="2">
    <mergeCell ref="C1:D1"/>
    <mergeCell ref="E1:F1"/>
  </mergeCells>
  <hyperlinks>
    <hyperlink ref="A13" r:id="rId1" display="“T9” updates this method to calculate floors using total raw count sums to arrive at CMA thresholds. This method matches that used by Statistics Canada. " xr:uid="{0203C5D1-A157-4C3C-B6DC-7C2BD73999E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4"/>
  <sheetViews>
    <sheetView zoomScaleNormal="100" workbookViewId="0">
      <selection activeCell="J6" sqref="J6"/>
    </sheetView>
  </sheetViews>
  <sheetFormatPr defaultRowHeight="15" x14ac:dyDescent="0.25"/>
  <cols>
    <col min="1" max="1" width="12.7109375" customWidth="1"/>
    <col min="2" max="8" width="10.7109375" customWidth="1"/>
  </cols>
  <sheetData>
    <row r="1" spans="1:17" ht="67.5" customHeight="1" thickBot="1" x14ac:dyDescent="0.3">
      <c r="B1" s="240" t="s">
        <v>112</v>
      </c>
      <c r="C1" s="241"/>
      <c r="D1" s="251" t="s">
        <v>95</v>
      </c>
      <c r="E1" s="252"/>
      <c r="F1" s="80"/>
      <c r="G1" s="80"/>
      <c r="H1" s="80"/>
      <c r="J1" s="242" t="s">
        <v>114</v>
      </c>
      <c r="K1" s="243"/>
      <c r="L1" s="243"/>
      <c r="M1" s="243"/>
      <c r="N1" s="243"/>
      <c r="O1" s="243"/>
      <c r="P1" s="243"/>
      <c r="Q1" s="244"/>
    </row>
    <row r="2" spans="1:17" ht="51.75" thickBot="1" x14ac:dyDescent="0.3">
      <c r="A2" s="229" t="s">
        <v>43</v>
      </c>
      <c r="B2" s="81" t="s">
        <v>38</v>
      </c>
      <c r="C2" s="82" t="s">
        <v>39</v>
      </c>
      <c r="D2" s="81" t="s">
        <v>40</v>
      </c>
      <c r="E2" s="82" t="s">
        <v>41</v>
      </c>
      <c r="F2" s="81" t="s">
        <v>42</v>
      </c>
      <c r="G2" s="82" t="s">
        <v>45</v>
      </c>
      <c r="H2" s="83" t="s">
        <v>46</v>
      </c>
      <c r="J2" s="245"/>
      <c r="K2" s="246"/>
      <c r="L2" s="246"/>
      <c r="M2" s="246"/>
      <c r="N2" s="246"/>
      <c r="O2" s="246"/>
      <c r="P2" s="246"/>
      <c r="Q2" s="247"/>
    </row>
    <row r="3" spans="1:17" x14ac:dyDescent="0.25">
      <c r="A3" s="84" t="s">
        <v>5</v>
      </c>
      <c r="B3" s="85">
        <v>11289</v>
      </c>
      <c r="C3" s="86">
        <f>B3/$B$8</f>
        <v>0.11862055921571101</v>
      </c>
      <c r="D3" s="85">
        <v>11123</v>
      </c>
      <c r="E3" s="87">
        <f>D3/$D$8</f>
        <v>9.4749305756682625E-2</v>
      </c>
      <c r="F3" s="88">
        <f>D3-B3</f>
        <v>-166</v>
      </c>
      <c r="G3" s="87">
        <f>(D3-B3)/B3</f>
        <v>-1.4704579679333864E-2</v>
      </c>
      <c r="H3" s="89">
        <f>F3/F8</f>
        <v>-7.4690663667041617E-3</v>
      </c>
      <c r="J3" s="248"/>
      <c r="K3" s="249"/>
      <c r="L3" s="249"/>
      <c r="M3" s="249"/>
      <c r="N3" s="249"/>
      <c r="O3" s="249"/>
      <c r="P3" s="249"/>
      <c r="Q3" s="250"/>
    </row>
    <row r="4" spans="1:17" x14ac:dyDescent="0.25">
      <c r="A4" s="90" t="s">
        <v>6</v>
      </c>
      <c r="B4" s="91">
        <v>3703</v>
      </c>
      <c r="C4" s="92">
        <f>B4/$B$8</f>
        <v>3.8909729008395594E-2</v>
      </c>
      <c r="D4" s="91">
        <v>3493</v>
      </c>
      <c r="E4" s="93">
        <f>D4/$D$8</f>
        <v>2.9754501933659302E-2</v>
      </c>
      <c r="F4" s="94">
        <f t="shared" ref="F4:F5" si="0">D4-B4</f>
        <v>-210</v>
      </c>
      <c r="G4" s="93">
        <f t="shared" ref="G4:G8" si="1">(D4-B4)/B4</f>
        <v>-5.6710775047258979E-2</v>
      </c>
      <c r="H4" s="95">
        <f>F4/F8</f>
        <v>-9.4488188976377951E-3</v>
      </c>
    </row>
    <row r="5" spans="1:17" x14ac:dyDescent="0.25">
      <c r="A5" s="96" t="s">
        <v>7</v>
      </c>
      <c r="B5" s="97">
        <v>69797</v>
      </c>
      <c r="C5" s="98">
        <f>B5/$B$8</f>
        <v>0.73340058212232973</v>
      </c>
      <c r="D5" s="97">
        <v>92370</v>
      </c>
      <c r="E5" s="99">
        <f>D5/$D$8</f>
        <v>0.78683748743547366</v>
      </c>
      <c r="F5" s="100">
        <f t="shared" si="0"/>
        <v>22573</v>
      </c>
      <c r="G5" s="99">
        <f t="shared" si="1"/>
        <v>0.32340931558662978</v>
      </c>
      <c r="H5" s="101">
        <f>F5/F8</f>
        <v>1.0156580427446569</v>
      </c>
    </row>
    <row r="6" spans="1:17" x14ac:dyDescent="0.25">
      <c r="A6" s="102" t="s">
        <v>3</v>
      </c>
      <c r="B6" s="103">
        <v>10380</v>
      </c>
      <c r="C6" s="104">
        <f>B6/$B$8</f>
        <v>0.10906912965356366</v>
      </c>
      <c r="D6" s="103">
        <v>10408</v>
      </c>
      <c r="E6" s="105">
        <f>D6/$D$8</f>
        <v>8.8658704874184369E-2</v>
      </c>
      <c r="F6" s="106">
        <f>D6-B6</f>
        <v>28</v>
      </c>
      <c r="G6" s="105">
        <f t="shared" si="1"/>
        <v>2.6974951830443161E-3</v>
      </c>
      <c r="H6" s="107">
        <f>F6/F8</f>
        <v>1.2598425196850393E-3</v>
      </c>
    </row>
    <row r="7" spans="1:17" ht="15.75" thickBot="1" x14ac:dyDescent="0.3">
      <c r="A7" s="230" t="s">
        <v>113</v>
      </c>
      <c r="B7" s="231"/>
      <c r="C7" s="232"/>
      <c r="D7" s="231"/>
      <c r="E7" s="233"/>
      <c r="F7" s="234"/>
      <c r="G7" s="233"/>
      <c r="H7" s="235"/>
      <c r="I7" s="79"/>
    </row>
    <row r="8" spans="1:17" ht="15.75" thickBot="1" x14ac:dyDescent="0.3">
      <c r="A8" s="108" t="s">
        <v>8</v>
      </c>
      <c r="B8" s="201">
        <f>SUM(B3:B6)</f>
        <v>95169</v>
      </c>
      <c r="C8" s="110"/>
      <c r="D8" s="109">
        <f>SUM(D3:D6)</f>
        <v>117394</v>
      </c>
      <c r="E8" s="111"/>
      <c r="F8" s="112">
        <f>SUM(F3:F6)</f>
        <v>22225</v>
      </c>
      <c r="G8" s="113">
        <f t="shared" si="1"/>
        <v>0.23353192741333836</v>
      </c>
      <c r="H8" s="114"/>
    </row>
    <row r="9" spans="1:17" ht="15.75" thickBot="1" x14ac:dyDescent="0.3">
      <c r="A9" s="222"/>
      <c r="B9" s="223"/>
      <c r="C9" s="224"/>
      <c r="D9" s="223"/>
      <c r="E9" s="225"/>
      <c r="F9" s="226"/>
      <c r="G9" s="227"/>
      <c r="H9" s="228"/>
    </row>
    <row r="10" spans="1:17" ht="51.75" thickBot="1" x14ac:dyDescent="0.3">
      <c r="A10" s="229" t="s">
        <v>43</v>
      </c>
      <c r="B10" s="81" t="s">
        <v>47</v>
      </c>
      <c r="C10" s="82" t="s">
        <v>48</v>
      </c>
      <c r="D10" s="81" t="s">
        <v>49</v>
      </c>
      <c r="E10" s="82" t="s">
        <v>50</v>
      </c>
      <c r="F10" s="81" t="s">
        <v>51</v>
      </c>
      <c r="G10" s="82" t="s">
        <v>52</v>
      </c>
      <c r="H10" s="83" t="s">
        <v>53</v>
      </c>
    </row>
    <row r="11" spans="1:17" x14ac:dyDescent="0.25">
      <c r="A11" s="84" t="s">
        <v>5</v>
      </c>
      <c r="B11" s="85">
        <v>5805</v>
      </c>
      <c r="C11" s="86">
        <f>B11/$B$16</f>
        <v>0.14629904987524886</v>
      </c>
      <c r="D11" s="85">
        <v>5829</v>
      </c>
      <c r="E11" s="87">
        <f>D11/$D$16</f>
        <v>0.12064076825961877</v>
      </c>
      <c r="F11" s="88">
        <f>D11-B11</f>
        <v>24</v>
      </c>
      <c r="G11" s="87">
        <f>(D11-B11)/B11</f>
        <v>4.1343669250645991E-3</v>
      </c>
      <c r="H11" s="89">
        <f>F11/F16</f>
        <v>2.7784209307710117E-3</v>
      </c>
    </row>
    <row r="12" spans="1:17" x14ac:dyDescent="0.25">
      <c r="A12" s="90" t="s">
        <v>6</v>
      </c>
      <c r="B12" s="91">
        <v>1419</v>
      </c>
      <c r="C12" s="92">
        <f>B12/$B$16</f>
        <v>3.5761989969505283E-2</v>
      </c>
      <c r="D12" s="91">
        <v>1437</v>
      </c>
      <c r="E12" s="93">
        <f>D12/$D$16</f>
        <v>2.9741084918351719E-2</v>
      </c>
      <c r="F12" s="94">
        <f t="shared" ref="F12:F13" si="2">D12-B12</f>
        <v>18</v>
      </c>
      <c r="G12" s="93">
        <f t="shared" ref="G12:G16" si="3">(D12-B12)/B12</f>
        <v>1.2684989429175475E-2</v>
      </c>
      <c r="H12" s="95">
        <f>F12/F16</f>
        <v>2.083815698078259E-3</v>
      </c>
    </row>
    <row r="13" spans="1:17" x14ac:dyDescent="0.25">
      <c r="A13" s="96" t="s">
        <v>7</v>
      </c>
      <c r="B13" s="97">
        <v>29453</v>
      </c>
      <c r="C13" s="98">
        <f>B13/$B$16</f>
        <v>0.7422818115375891</v>
      </c>
      <c r="D13" s="97">
        <v>37901</v>
      </c>
      <c r="E13" s="99">
        <f>D13/$D$16</f>
        <v>0.78442370180267817</v>
      </c>
      <c r="F13" s="100">
        <f t="shared" si="2"/>
        <v>8448</v>
      </c>
      <c r="G13" s="99">
        <f t="shared" si="3"/>
        <v>0.28682986452992904</v>
      </c>
      <c r="H13" s="101">
        <f>F13/F16</f>
        <v>0.97800416763139619</v>
      </c>
    </row>
    <row r="14" spans="1:17" x14ac:dyDescent="0.25">
      <c r="A14" s="102" t="s">
        <v>3</v>
      </c>
      <c r="B14" s="103">
        <v>3002</v>
      </c>
      <c r="C14" s="104">
        <f>B14/$B$16</f>
        <v>7.5657148617656697E-2</v>
      </c>
      <c r="D14" s="103">
        <v>3150</v>
      </c>
      <c r="E14" s="105">
        <f>D14/$D$16</f>
        <v>6.5194445019351371E-2</v>
      </c>
      <c r="F14" s="106">
        <f>D14-B14</f>
        <v>148</v>
      </c>
      <c r="G14" s="105">
        <f t="shared" si="3"/>
        <v>4.9300466355762823E-2</v>
      </c>
      <c r="H14" s="107">
        <f>F14/F16</f>
        <v>1.7133595739754572E-2</v>
      </c>
    </row>
    <row r="15" spans="1:17" ht="15.75" thickBot="1" x14ac:dyDescent="0.3">
      <c r="A15" s="230" t="s">
        <v>113</v>
      </c>
      <c r="B15" s="231"/>
      <c r="C15" s="232"/>
      <c r="D15" s="231"/>
      <c r="E15" s="233"/>
      <c r="F15" s="234"/>
      <c r="G15" s="233"/>
      <c r="H15" s="235"/>
      <c r="I15" s="79"/>
    </row>
    <row r="16" spans="1:17" ht="15.75" thickBot="1" x14ac:dyDescent="0.3">
      <c r="A16" s="108" t="s">
        <v>8</v>
      </c>
      <c r="B16" s="201">
        <f>SUM(B11:B14)</f>
        <v>39679</v>
      </c>
      <c r="C16" s="110"/>
      <c r="D16" s="109">
        <f>SUM(D11:D14)</f>
        <v>48317</v>
      </c>
      <c r="E16" s="111"/>
      <c r="F16" s="112">
        <f>SUM(F11:F14)</f>
        <v>8638</v>
      </c>
      <c r="G16" s="113">
        <f t="shared" si="3"/>
        <v>0.21769701857405679</v>
      </c>
      <c r="H16" s="114"/>
    </row>
    <row r="17" spans="1:9" ht="15.75" thickBot="1" x14ac:dyDescent="0.3">
      <c r="A17" s="222"/>
      <c r="B17" s="223"/>
      <c r="C17" s="224"/>
      <c r="D17" s="223"/>
      <c r="E17" s="225"/>
      <c r="F17" s="226"/>
      <c r="G17" s="227"/>
      <c r="H17" s="228"/>
    </row>
    <row r="18" spans="1:9" ht="64.5" thickBot="1" x14ac:dyDescent="0.3">
      <c r="A18" s="229" t="s">
        <v>43</v>
      </c>
      <c r="B18" s="81" t="s">
        <v>54</v>
      </c>
      <c r="C18" s="82" t="s">
        <v>55</v>
      </c>
      <c r="D18" s="81" t="s">
        <v>56</v>
      </c>
      <c r="E18" s="82" t="s">
        <v>57</v>
      </c>
      <c r="F18" s="81" t="s">
        <v>58</v>
      </c>
      <c r="G18" s="82" t="s">
        <v>59</v>
      </c>
      <c r="H18" s="83" t="s">
        <v>60</v>
      </c>
    </row>
    <row r="19" spans="1:9" x14ac:dyDescent="0.25">
      <c r="A19" s="84" t="s">
        <v>5</v>
      </c>
      <c r="B19" s="85">
        <v>5188</v>
      </c>
      <c r="C19" s="86">
        <f>B19/$B$24</f>
        <v>0.13951487118808154</v>
      </c>
      <c r="D19" s="85">
        <v>5198</v>
      </c>
      <c r="E19" s="87">
        <f>D19/$D$24</f>
        <v>0.11375175070028011</v>
      </c>
      <c r="F19" s="88">
        <f>D19-B19</f>
        <v>10</v>
      </c>
      <c r="G19" s="87">
        <f>(D19-B19)/B19</f>
        <v>1.9275250578257518E-3</v>
      </c>
      <c r="H19" s="89">
        <f>F19/F24</f>
        <v>1.1750881316098707E-3</v>
      </c>
    </row>
    <row r="20" spans="1:9" x14ac:dyDescent="0.25">
      <c r="A20" s="90" t="s">
        <v>6</v>
      </c>
      <c r="B20" s="91">
        <v>1369</v>
      </c>
      <c r="C20" s="92">
        <f>B20/$B$24</f>
        <v>3.6814930350131773E-2</v>
      </c>
      <c r="D20" s="91">
        <v>1397</v>
      </c>
      <c r="E20" s="93">
        <f>D20/$D$24</f>
        <v>3.0571603641456582E-2</v>
      </c>
      <c r="F20" s="94">
        <f t="shared" ref="F20:F21" si="4">D20-B20</f>
        <v>28</v>
      </c>
      <c r="G20" s="93">
        <f t="shared" ref="G20:G24" si="5">(D20-B20)/B20</f>
        <v>2.0452885317750184E-2</v>
      </c>
      <c r="H20" s="95">
        <f>F20/F24</f>
        <v>3.2902467685076379E-3</v>
      </c>
    </row>
    <row r="21" spans="1:9" x14ac:dyDescent="0.25">
      <c r="A21" s="96" t="s">
        <v>7</v>
      </c>
      <c r="B21" s="97">
        <v>27727</v>
      </c>
      <c r="C21" s="98">
        <f>B21/$B$24</f>
        <v>0.74563007583499163</v>
      </c>
      <c r="D21" s="97">
        <v>36112</v>
      </c>
      <c r="E21" s="99">
        <f>D21/$D$24</f>
        <v>0.790266106442577</v>
      </c>
      <c r="F21" s="100">
        <f t="shared" si="4"/>
        <v>8385</v>
      </c>
      <c r="G21" s="99">
        <f t="shared" si="5"/>
        <v>0.30241281061780934</v>
      </c>
      <c r="H21" s="101">
        <f>F21/F24</f>
        <v>0.98531139835487658</v>
      </c>
    </row>
    <row r="22" spans="1:9" x14ac:dyDescent="0.25">
      <c r="A22" s="102" t="s">
        <v>3</v>
      </c>
      <c r="B22" s="103">
        <v>2902</v>
      </c>
      <c r="C22" s="104">
        <f>B22/$B$24</f>
        <v>7.8040122626795036E-2</v>
      </c>
      <c r="D22" s="103">
        <v>2989</v>
      </c>
      <c r="E22" s="105">
        <f>D22/$D$24</f>
        <v>6.5410539215686278E-2</v>
      </c>
      <c r="F22" s="106">
        <f>D22-B22</f>
        <v>87</v>
      </c>
      <c r="G22" s="105">
        <f t="shared" si="5"/>
        <v>2.9979324603721571E-2</v>
      </c>
      <c r="H22" s="107">
        <f>F22/F24</f>
        <v>1.0223266745005875E-2</v>
      </c>
    </row>
    <row r="23" spans="1:9" ht="15.75" thickBot="1" x14ac:dyDescent="0.3">
      <c r="A23" s="230" t="s">
        <v>113</v>
      </c>
      <c r="B23" s="231"/>
      <c r="C23" s="232"/>
      <c r="D23" s="231"/>
      <c r="E23" s="233"/>
      <c r="F23" s="234"/>
      <c r="G23" s="233"/>
      <c r="H23" s="235"/>
      <c r="I23" s="79"/>
    </row>
    <row r="24" spans="1:9" ht="15.75" thickBot="1" x14ac:dyDescent="0.3">
      <c r="A24" s="108" t="s">
        <v>8</v>
      </c>
      <c r="B24" s="201">
        <f>SUM(B19:B22)</f>
        <v>37186</v>
      </c>
      <c r="C24" s="110"/>
      <c r="D24" s="109">
        <f>SUM(D19:D22)</f>
        <v>45696</v>
      </c>
      <c r="E24" s="111"/>
      <c r="F24" s="112">
        <f>SUM(F19:F22)</f>
        <v>8510</v>
      </c>
      <c r="G24" s="113">
        <f t="shared" si="5"/>
        <v>0.22884956704135964</v>
      </c>
      <c r="H24" s="114"/>
    </row>
  </sheetData>
  <mergeCells count="3">
    <mergeCell ref="B1:C1"/>
    <mergeCell ref="D1:E1"/>
    <mergeCell ref="J1:Q3"/>
  </mergeCells>
  <pageMargins left="0.51181102362204722" right="0.5118110236220472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User</cp:lastModifiedBy>
  <cp:lastPrinted>2018-06-06T16:25:38Z</cp:lastPrinted>
  <dcterms:created xsi:type="dcterms:W3CDTF">2018-05-09T18:33:31Z</dcterms:created>
  <dcterms:modified xsi:type="dcterms:W3CDTF">2018-08-03T02:26:21Z</dcterms:modified>
</cp:coreProperties>
</file>