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mc:AlternateContent xmlns:mc="http://schemas.openxmlformats.org/markup-compatibility/2006">
    <mc:Choice Requires="x15">
      <x15ac:absPath xmlns:x15ac="http://schemas.microsoft.com/office/spreadsheetml/2010/11/ac" url="C:\Users\User\Documents\Cdn Suburbs\Classification Work\00 - v4 DataMakers\"/>
    </mc:Choice>
  </mc:AlternateContent>
  <xr:revisionPtr revIDLastSave="0" documentId="13_ncr:1_{7C7340B9-53B7-4787-A2ED-31254647B2A0}" xr6:coauthVersionLast="34" xr6:coauthVersionMax="34" xr10:uidLastSave="{00000000-0000-0000-0000-000000000000}"/>
  <bookViews>
    <workbookView xWindow="0" yWindow="0" windowWidth="28800" windowHeight="12345" activeTab="5" xr2:uid="{00000000-000D-0000-FFFF-FFFF00000000}"/>
  </bookViews>
  <sheets>
    <sheet name="INFO" sheetId="7" r:id="rId1"/>
    <sheet name="2006 Original" sheetId="5" r:id="rId2"/>
    <sheet name="2016 Original" sheetId="6" r:id="rId3"/>
    <sheet name="2016 CTDataMaker" sheetId="1" r:id="rId4"/>
    <sheet name="Thresholds" sheetId="2" r:id="rId5"/>
    <sheet name="Summary" sheetId="3" r:id="rId6"/>
  </sheets>
  <calcPr calcId="179021"/>
</workbook>
</file>

<file path=xl/calcChain.xml><?xml version="1.0" encoding="utf-8"?>
<calcChain xmlns="http://schemas.openxmlformats.org/spreadsheetml/2006/main">
  <c r="D24" i="3" l="1"/>
  <c r="E21" i="3" s="1"/>
  <c r="B24" i="3"/>
  <c r="C22" i="3" s="1"/>
  <c r="F22" i="3"/>
  <c r="F21" i="3"/>
  <c r="G21" i="3" s="1"/>
  <c r="F19" i="3"/>
  <c r="G19" i="3" s="1"/>
  <c r="D16" i="3"/>
  <c r="E11" i="3" s="1"/>
  <c r="B16" i="3"/>
  <c r="C11" i="3" s="1"/>
  <c r="F14" i="3"/>
  <c r="F13" i="3"/>
  <c r="F11" i="3"/>
  <c r="D8" i="3"/>
  <c r="E5" i="3" s="1"/>
  <c r="B8" i="3"/>
  <c r="C3" i="3" s="1"/>
  <c r="F6" i="3"/>
  <c r="F5" i="3"/>
  <c r="G5" i="3" s="1"/>
  <c r="F3" i="3"/>
  <c r="V21" i="1"/>
  <c r="R21" i="1"/>
  <c r="M21" i="1"/>
  <c r="E6" i="3" l="1"/>
  <c r="E3" i="3"/>
  <c r="E19" i="3"/>
  <c r="E22" i="3"/>
  <c r="C19" i="3"/>
  <c r="F8" i="3"/>
  <c r="G8" i="3" s="1"/>
  <c r="C5" i="3"/>
  <c r="C6" i="3"/>
  <c r="F16" i="3"/>
  <c r="H14" i="3" s="1"/>
  <c r="C14" i="3"/>
  <c r="E14" i="3"/>
  <c r="F24" i="3"/>
  <c r="G24" i="3" s="1"/>
  <c r="C21" i="3"/>
  <c r="G22" i="3"/>
  <c r="C13" i="3"/>
  <c r="G14" i="3"/>
  <c r="G11" i="3"/>
  <c r="E13" i="3"/>
  <c r="G13" i="3"/>
  <c r="G6" i="3"/>
  <c r="G3" i="3"/>
  <c r="AK3" i="1"/>
  <c r="AL3" i="1" s="1"/>
  <c r="AM3" i="1" s="1"/>
  <c r="AK4" i="1"/>
  <c r="AL4" i="1" s="1"/>
  <c r="AM4" i="1" s="1"/>
  <c r="AK5" i="1"/>
  <c r="AL5" i="1" s="1"/>
  <c r="AM5" i="1" s="1"/>
  <c r="AK6" i="1"/>
  <c r="AL6" i="1" s="1"/>
  <c r="AM6" i="1" s="1"/>
  <c r="AK7" i="1"/>
  <c r="AL7" i="1" s="1"/>
  <c r="AM7" i="1" s="1"/>
  <c r="AK8" i="1"/>
  <c r="AL8" i="1" s="1"/>
  <c r="AM8" i="1" s="1"/>
  <c r="AK9" i="1"/>
  <c r="AL9" i="1" s="1"/>
  <c r="AM9" i="1" s="1"/>
  <c r="AK10" i="1"/>
  <c r="AL10" i="1" s="1"/>
  <c r="AM10" i="1" s="1"/>
  <c r="AK11" i="1"/>
  <c r="AL11" i="1" s="1"/>
  <c r="AM11" i="1" s="1"/>
  <c r="AK12" i="1"/>
  <c r="AL12" i="1" s="1"/>
  <c r="AM12" i="1" s="1"/>
  <c r="AK13" i="1"/>
  <c r="AL13" i="1" s="1"/>
  <c r="AM13" i="1" s="1"/>
  <c r="AK14" i="1"/>
  <c r="AL14" i="1" s="1"/>
  <c r="AM14" i="1" s="1"/>
  <c r="AK15" i="1"/>
  <c r="AL15" i="1" s="1"/>
  <c r="AM15" i="1" s="1"/>
  <c r="AK16" i="1"/>
  <c r="AL16" i="1" s="1"/>
  <c r="AM16" i="1" s="1"/>
  <c r="AK17" i="1"/>
  <c r="AL17" i="1" s="1"/>
  <c r="AM17" i="1" s="1"/>
  <c r="AK18" i="1"/>
  <c r="AL18" i="1" s="1"/>
  <c r="AM18" i="1" s="1"/>
  <c r="AK19" i="1"/>
  <c r="AL19" i="1" s="1"/>
  <c r="AM19" i="1" s="1"/>
  <c r="AK20" i="1"/>
  <c r="AL20" i="1" s="1"/>
  <c r="AM20" i="1" s="1"/>
  <c r="AK21" i="1"/>
  <c r="AL21" i="1" s="1"/>
  <c r="AM21" i="1" s="1"/>
  <c r="AK22" i="1"/>
  <c r="AL22" i="1" s="1"/>
  <c r="AM22" i="1" s="1"/>
  <c r="AK23" i="1"/>
  <c r="AL23" i="1" s="1"/>
  <c r="AM23" i="1" s="1"/>
  <c r="AK24" i="1"/>
  <c r="AL24" i="1" s="1"/>
  <c r="AM24" i="1" s="1"/>
  <c r="AK25" i="1"/>
  <c r="AL25" i="1" s="1"/>
  <c r="AM25" i="1" s="1"/>
  <c r="AK26" i="1"/>
  <c r="AL26" i="1" s="1"/>
  <c r="AM26" i="1" s="1"/>
  <c r="AK27" i="1"/>
  <c r="AL27" i="1" s="1"/>
  <c r="AM27" i="1" s="1"/>
  <c r="AK28" i="1"/>
  <c r="AL28" i="1" s="1"/>
  <c r="AM28" i="1" s="1"/>
  <c r="AK29" i="1"/>
  <c r="AL29" i="1" s="1"/>
  <c r="AM29" i="1" s="1"/>
  <c r="AK30" i="1"/>
  <c r="AL30" i="1" s="1"/>
  <c r="AM30" i="1" s="1"/>
  <c r="AK31" i="1"/>
  <c r="AL31" i="1" s="1"/>
  <c r="AM31" i="1" s="1"/>
  <c r="AK32" i="1"/>
  <c r="AL32" i="1" s="1"/>
  <c r="AM32" i="1" s="1"/>
  <c r="AG3" i="1"/>
  <c r="AH3" i="1" s="1"/>
  <c r="AG4" i="1"/>
  <c r="AH4" i="1" s="1"/>
  <c r="AG5" i="1"/>
  <c r="AH5" i="1" s="1"/>
  <c r="AG6" i="1"/>
  <c r="AH6" i="1" s="1"/>
  <c r="AG7" i="1"/>
  <c r="AH7" i="1" s="1"/>
  <c r="AG8" i="1"/>
  <c r="AH8" i="1" s="1"/>
  <c r="AG9" i="1"/>
  <c r="AH9" i="1" s="1"/>
  <c r="AG10" i="1"/>
  <c r="AH10" i="1" s="1"/>
  <c r="AG11" i="1"/>
  <c r="AH11" i="1" s="1"/>
  <c r="AG12" i="1"/>
  <c r="AH12" i="1" s="1"/>
  <c r="AG13" i="1"/>
  <c r="AH13" i="1" s="1"/>
  <c r="AG14" i="1"/>
  <c r="AH14" i="1" s="1"/>
  <c r="AG15" i="1"/>
  <c r="AH15" i="1" s="1"/>
  <c r="AG16" i="1"/>
  <c r="AH16" i="1" s="1"/>
  <c r="AG17" i="1"/>
  <c r="AH17" i="1" s="1"/>
  <c r="AG18" i="1"/>
  <c r="AH18" i="1" s="1"/>
  <c r="AG19" i="1"/>
  <c r="AH19" i="1" s="1"/>
  <c r="AG20" i="1"/>
  <c r="AH20" i="1" s="1"/>
  <c r="AG21" i="1"/>
  <c r="AH21" i="1" s="1"/>
  <c r="AG22" i="1"/>
  <c r="AH22" i="1" s="1"/>
  <c r="AG23" i="1"/>
  <c r="AH23" i="1" s="1"/>
  <c r="AG24" i="1"/>
  <c r="AH24" i="1" s="1"/>
  <c r="AG25" i="1"/>
  <c r="AH25" i="1" s="1"/>
  <c r="AG26" i="1"/>
  <c r="AH26" i="1" s="1"/>
  <c r="AG27" i="1"/>
  <c r="AH27" i="1" s="1"/>
  <c r="AG28" i="1"/>
  <c r="AH28" i="1" s="1"/>
  <c r="AG29" i="1"/>
  <c r="AH29" i="1" s="1"/>
  <c r="AG30" i="1"/>
  <c r="AH30" i="1" s="1"/>
  <c r="AG31" i="1"/>
  <c r="AH31" i="1" s="1"/>
  <c r="AG32" i="1"/>
  <c r="AH32" i="1" s="1"/>
  <c r="AC3" i="1"/>
  <c r="AD3" i="1" s="1"/>
  <c r="AE3" i="1" s="1"/>
  <c r="AC4" i="1"/>
  <c r="AD4" i="1" s="1"/>
  <c r="AE4" i="1" s="1"/>
  <c r="AC5" i="1"/>
  <c r="AD5" i="1" s="1"/>
  <c r="AE5" i="1" s="1"/>
  <c r="AC6" i="1"/>
  <c r="AD6" i="1" s="1"/>
  <c r="AE6" i="1" s="1"/>
  <c r="AC7" i="1"/>
  <c r="AD7" i="1" s="1"/>
  <c r="AE7" i="1" s="1"/>
  <c r="AC8" i="1"/>
  <c r="AD8" i="1" s="1"/>
  <c r="AE8" i="1" s="1"/>
  <c r="AC9" i="1"/>
  <c r="AD9" i="1" s="1"/>
  <c r="AE9" i="1" s="1"/>
  <c r="AC10" i="1"/>
  <c r="AD10" i="1" s="1"/>
  <c r="AE10" i="1" s="1"/>
  <c r="AC11" i="1"/>
  <c r="AD11" i="1" s="1"/>
  <c r="AE11" i="1" s="1"/>
  <c r="AC12" i="1"/>
  <c r="AD12" i="1" s="1"/>
  <c r="AE12" i="1" s="1"/>
  <c r="AC13" i="1"/>
  <c r="AD13" i="1" s="1"/>
  <c r="AE13" i="1" s="1"/>
  <c r="AC14" i="1"/>
  <c r="AD14" i="1" s="1"/>
  <c r="AE14" i="1" s="1"/>
  <c r="AC15" i="1"/>
  <c r="AD15" i="1" s="1"/>
  <c r="AE15" i="1" s="1"/>
  <c r="AC16" i="1"/>
  <c r="AD16" i="1" s="1"/>
  <c r="AE16" i="1" s="1"/>
  <c r="AC17" i="1"/>
  <c r="AD17" i="1" s="1"/>
  <c r="AE17" i="1" s="1"/>
  <c r="AC18" i="1"/>
  <c r="AD18" i="1" s="1"/>
  <c r="AE18" i="1" s="1"/>
  <c r="AC19" i="1"/>
  <c r="AD19" i="1" s="1"/>
  <c r="AE19" i="1" s="1"/>
  <c r="AC20" i="1"/>
  <c r="AD20" i="1" s="1"/>
  <c r="AE20" i="1" s="1"/>
  <c r="AC21" i="1"/>
  <c r="AD21" i="1" s="1"/>
  <c r="AE21" i="1" s="1"/>
  <c r="AC22" i="1"/>
  <c r="AD22" i="1" s="1"/>
  <c r="AE22" i="1" s="1"/>
  <c r="AC23" i="1"/>
  <c r="AD23" i="1" s="1"/>
  <c r="AE23" i="1" s="1"/>
  <c r="AC24" i="1"/>
  <c r="AD24" i="1" s="1"/>
  <c r="AE24" i="1" s="1"/>
  <c r="AC25" i="1"/>
  <c r="AD25" i="1" s="1"/>
  <c r="AE25" i="1" s="1"/>
  <c r="AC26" i="1"/>
  <c r="AD26" i="1" s="1"/>
  <c r="AE26" i="1" s="1"/>
  <c r="AC27" i="1"/>
  <c r="AD27" i="1" s="1"/>
  <c r="AE27" i="1" s="1"/>
  <c r="AC28" i="1"/>
  <c r="AD28" i="1" s="1"/>
  <c r="AE28" i="1" s="1"/>
  <c r="AC29" i="1"/>
  <c r="AD29" i="1" s="1"/>
  <c r="AE29" i="1" s="1"/>
  <c r="AC30" i="1"/>
  <c r="AD30" i="1" s="1"/>
  <c r="AE30" i="1" s="1"/>
  <c r="AC31" i="1"/>
  <c r="AD31" i="1" s="1"/>
  <c r="AE31" i="1" s="1"/>
  <c r="AC32" i="1"/>
  <c r="AD32" i="1" s="1"/>
  <c r="AE32" i="1" s="1"/>
  <c r="X3" i="1"/>
  <c r="X4" i="1"/>
  <c r="X5" i="1"/>
  <c r="X6" i="1"/>
  <c r="X7" i="1"/>
  <c r="X8" i="1"/>
  <c r="X9" i="1"/>
  <c r="X10" i="1"/>
  <c r="X11" i="1"/>
  <c r="X12" i="1"/>
  <c r="X13" i="1"/>
  <c r="X14" i="1"/>
  <c r="X15" i="1"/>
  <c r="X16" i="1"/>
  <c r="X17" i="1"/>
  <c r="X18" i="1"/>
  <c r="X19" i="1"/>
  <c r="X24" i="1"/>
  <c r="X25" i="1"/>
  <c r="X26" i="1"/>
  <c r="X27" i="1"/>
  <c r="X28" i="1"/>
  <c r="X29" i="1"/>
  <c r="X30" i="1"/>
  <c r="X32" i="1"/>
  <c r="W3" i="1"/>
  <c r="W4" i="1"/>
  <c r="W5" i="1"/>
  <c r="W6" i="1"/>
  <c r="W7" i="1"/>
  <c r="W8" i="1"/>
  <c r="W9" i="1"/>
  <c r="W10" i="1"/>
  <c r="W11" i="1"/>
  <c r="W12" i="1"/>
  <c r="W13" i="1"/>
  <c r="W14" i="1"/>
  <c r="W15" i="1"/>
  <c r="W16" i="1"/>
  <c r="W17" i="1"/>
  <c r="W18" i="1"/>
  <c r="W19" i="1"/>
  <c r="W24" i="1"/>
  <c r="W25" i="1"/>
  <c r="W26" i="1"/>
  <c r="W27" i="1"/>
  <c r="W28" i="1"/>
  <c r="W29" i="1"/>
  <c r="W30" i="1"/>
  <c r="W32" i="1"/>
  <c r="S3" i="1"/>
  <c r="T3" i="1" s="1"/>
  <c r="S4" i="1"/>
  <c r="T4" i="1" s="1"/>
  <c r="S5" i="1"/>
  <c r="T5" i="1" s="1"/>
  <c r="S6" i="1"/>
  <c r="T6" i="1" s="1"/>
  <c r="S7" i="1"/>
  <c r="T7" i="1" s="1"/>
  <c r="S8" i="1"/>
  <c r="T8" i="1" s="1"/>
  <c r="S9" i="1"/>
  <c r="T9" i="1" s="1"/>
  <c r="S10" i="1"/>
  <c r="T10" i="1" s="1"/>
  <c r="S11" i="1"/>
  <c r="T11" i="1" s="1"/>
  <c r="S12" i="1"/>
  <c r="T12" i="1" s="1"/>
  <c r="S13" i="1"/>
  <c r="T13" i="1" s="1"/>
  <c r="S14" i="1"/>
  <c r="T14" i="1" s="1"/>
  <c r="S15" i="1"/>
  <c r="T15" i="1" s="1"/>
  <c r="S16" i="1"/>
  <c r="T16" i="1" s="1"/>
  <c r="S17" i="1"/>
  <c r="T17" i="1" s="1"/>
  <c r="S18" i="1"/>
  <c r="T18" i="1" s="1"/>
  <c r="S19" i="1"/>
  <c r="T19" i="1" s="1"/>
  <c r="S24" i="1"/>
  <c r="T24" i="1" s="1"/>
  <c r="S25" i="1"/>
  <c r="T25" i="1" s="1"/>
  <c r="S26" i="1"/>
  <c r="T26" i="1" s="1"/>
  <c r="S27" i="1"/>
  <c r="T27" i="1" s="1"/>
  <c r="S28" i="1"/>
  <c r="T28" i="1" s="1"/>
  <c r="S29" i="1"/>
  <c r="T29" i="1" s="1"/>
  <c r="S30" i="1"/>
  <c r="T30" i="1" s="1"/>
  <c r="S32" i="1"/>
  <c r="T32" i="1" s="1"/>
  <c r="N3" i="1"/>
  <c r="O3" i="1" s="1"/>
  <c r="N4" i="1"/>
  <c r="O4" i="1" s="1"/>
  <c r="N5" i="1"/>
  <c r="O5" i="1" s="1"/>
  <c r="N6" i="1"/>
  <c r="O6" i="1" s="1"/>
  <c r="N7" i="1"/>
  <c r="O7" i="1" s="1"/>
  <c r="N8" i="1"/>
  <c r="O8" i="1" s="1"/>
  <c r="N9" i="1"/>
  <c r="O9" i="1" s="1"/>
  <c r="N10" i="1"/>
  <c r="O10" i="1" s="1"/>
  <c r="N11" i="1"/>
  <c r="O11" i="1" s="1"/>
  <c r="N12" i="1"/>
  <c r="O12" i="1" s="1"/>
  <c r="N13" i="1"/>
  <c r="O13" i="1" s="1"/>
  <c r="N14" i="1"/>
  <c r="O14" i="1" s="1"/>
  <c r="N15" i="1"/>
  <c r="O15" i="1" s="1"/>
  <c r="N16" i="1"/>
  <c r="O16" i="1" s="1"/>
  <c r="N17" i="1"/>
  <c r="O17" i="1" s="1"/>
  <c r="N18" i="1"/>
  <c r="O18" i="1" s="1"/>
  <c r="N19" i="1"/>
  <c r="O19" i="1" s="1"/>
  <c r="N24" i="1"/>
  <c r="O24" i="1" s="1"/>
  <c r="N25" i="1"/>
  <c r="O25" i="1" s="1"/>
  <c r="N26" i="1"/>
  <c r="O26" i="1" s="1"/>
  <c r="N27" i="1"/>
  <c r="O27" i="1" s="1"/>
  <c r="N28" i="1"/>
  <c r="O28" i="1" s="1"/>
  <c r="N29" i="1"/>
  <c r="O29" i="1" s="1"/>
  <c r="N30" i="1"/>
  <c r="O30" i="1" s="1"/>
  <c r="N32" i="1"/>
  <c r="O32" i="1" s="1"/>
  <c r="N2" i="1"/>
  <c r="O2" i="1" s="1"/>
  <c r="J3" i="1"/>
  <c r="Y3" i="1" s="1"/>
  <c r="J4" i="1"/>
  <c r="Y4" i="1" s="1"/>
  <c r="J5" i="1"/>
  <c r="Y5" i="1" s="1"/>
  <c r="J6" i="1"/>
  <c r="Y6" i="1" s="1"/>
  <c r="J7" i="1"/>
  <c r="Y7" i="1" s="1"/>
  <c r="J8" i="1"/>
  <c r="Y8" i="1" s="1"/>
  <c r="J9" i="1"/>
  <c r="Y9" i="1" s="1"/>
  <c r="J10" i="1"/>
  <c r="Y10" i="1" s="1"/>
  <c r="J11" i="1"/>
  <c r="Y11" i="1" s="1"/>
  <c r="J12" i="1"/>
  <c r="Y12" i="1" s="1"/>
  <c r="J13" i="1"/>
  <c r="Y13" i="1" s="1"/>
  <c r="J14" i="1"/>
  <c r="Y14" i="1" s="1"/>
  <c r="J15" i="1"/>
  <c r="Y15" i="1" s="1"/>
  <c r="J16" i="1"/>
  <c r="Y16" i="1" s="1"/>
  <c r="J17" i="1"/>
  <c r="Y17" i="1" s="1"/>
  <c r="J18" i="1"/>
  <c r="Y18" i="1" s="1"/>
  <c r="J19" i="1"/>
  <c r="Y19" i="1" s="1"/>
  <c r="J20" i="1"/>
  <c r="Y20" i="1" s="1"/>
  <c r="J21" i="1"/>
  <c r="Y21" i="1" s="1"/>
  <c r="J22" i="1"/>
  <c r="Y22" i="1" s="1"/>
  <c r="J23" i="1"/>
  <c r="Y23" i="1" s="1"/>
  <c r="J24" i="1"/>
  <c r="Y24" i="1" s="1"/>
  <c r="J25" i="1"/>
  <c r="Y25" i="1" s="1"/>
  <c r="J26" i="1"/>
  <c r="Y26" i="1" s="1"/>
  <c r="J27" i="1"/>
  <c r="Y27" i="1" s="1"/>
  <c r="J28" i="1"/>
  <c r="Y28" i="1" s="1"/>
  <c r="J29" i="1"/>
  <c r="Y29" i="1" s="1"/>
  <c r="J30" i="1"/>
  <c r="Y30" i="1" s="1"/>
  <c r="J31" i="1"/>
  <c r="Y31" i="1" s="1"/>
  <c r="J32" i="1"/>
  <c r="Y32" i="1" s="1"/>
  <c r="X21" i="1"/>
  <c r="S21" i="1"/>
  <c r="T21" i="1" s="1"/>
  <c r="N21" i="1"/>
  <c r="O21" i="1" s="1"/>
  <c r="V22" i="1"/>
  <c r="X22" i="1" s="1"/>
  <c r="V23" i="1"/>
  <c r="W23" i="1" s="1"/>
  <c r="V31" i="1"/>
  <c r="W31" i="1" s="1"/>
  <c r="V20" i="1"/>
  <c r="W20" i="1" s="1"/>
  <c r="R22" i="1"/>
  <c r="S22" i="1" s="1"/>
  <c r="T22" i="1" s="1"/>
  <c r="R23" i="1"/>
  <c r="S23" i="1" s="1"/>
  <c r="T23" i="1" s="1"/>
  <c r="R31" i="1"/>
  <c r="S31" i="1" s="1"/>
  <c r="R20" i="1"/>
  <c r="S20" i="1" s="1"/>
  <c r="T20" i="1" s="1"/>
  <c r="M22" i="1"/>
  <c r="N22" i="1" s="1"/>
  <c r="O22" i="1" s="1"/>
  <c r="M23" i="1"/>
  <c r="N23" i="1" s="1"/>
  <c r="O23" i="1" s="1"/>
  <c r="M31" i="1"/>
  <c r="N31" i="1" s="1"/>
  <c r="M20" i="1"/>
  <c r="N20" i="1" s="1"/>
  <c r="O20" i="1" s="1"/>
  <c r="H5" i="3" l="1"/>
  <c r="H6" i="3"/>
  <c r="H3" i="3"/>
  <c r="H22" i="3"/>
  <c r="H19" i="3"/>
  <c r="H11" i="3"/>
  <c r="H21" i="3"/>
  <c r="H13" i="3"/>
  <c r="G16" i="3"/>
  <c r="X20" i="1"/>
  <c r="W22" i="1"/>
  <c r="W21" i="1"/>
  <c r="X23" i="1"/>
  <c r="F6" i="2" l="1"/>
  <c r="E6" i="2"/>
  <c r="D5" i="2"/>
  <c r="C5" i="2"/>
  <c r="S2" i="1" l="1"/>
  <c r="T2" i="1" s="1"/>
  <c r="X2" i="1" l="1"/>
  <c r="AK2" i="1" l="1"/>
  <c r="AL2" i="1" s="1"/>
  <c r="AM2" i="1" s="1"/>
  <c r="AG2" i="1"/>
  <c r="AH2" i="1" s="1"/>
  <c r="AC2" i="1"/>
  <c r="AD2" i="1" s="1"/>
  <c r="AE2" i="1" s="1"/>
  <c r="W2" i="1"/>
  <c r="J2" i="1"/>
  <c r="Y2" i="1" s="1"/>
</calcChain>
</file>

<file path=xl/sharedStrings.xml><?xml version="1.0" encoding="utf-8"?>
<sst xmlns="http://schemas.openxmlformats.org/spreadsheetml/2006/main" count="367" uniqueCount="202">
  <si>
    <t>Active Transportation</t>
  </si>
  <si>
    <t>Density</t>
  </si>
  <si>
    <t>Exurban</t>
  </si>
  <si>
    <t>2006 Population</t>
  </si>
  <si>
    <t>Active Core</t>
  </si>
  <si>
    <t>Transit Suburb</t>
  </si>
  <si>
    <t>Auto Suburb</t>
  </si>
  <si>
    <t>Total</t>
  </si>
  <si>
    <t>notes</t>
  </si>
  <si>
    <t>Driver</t>
  </si>
  <si>
    <t>Passenger</t>
  </si>
  <si>
    <t>Walk</t>
  </si>
  <si>
    <t>Bike</t>
  </si>
  <si>
    <t>Other</t>
  </si>
  <si>
    <t>*National Average Floor must be at least 50% higher than the national average for active cores, and must exceed 50% of national average for transit suburb (see Notes 2 &amp; 3 in Gordon &amp; Janzen [2013])</t>
  </si>
  <si>
    <t>CMA data</t>
  </si>
  <si>
    <t>AREA_NAME</t>
  </si>
  <si>
    <t>2006 Private Dwellings</t>
  </si>
  <si>
    <t>2006 Private Dwellings: Occupied by Usual Residents</t>
  </si>
  <si>
    <t>Land Area, sq km</t>
  </si>
  <si>
    <t>Land Area, sq km: Persons per sq km</t>
  </si>
  <si>
    <t>Land Area, sq km: Dwellings per sq km</t>
  </si>
  <si>
    <t>GEOUID 2016</t>
  </si>
  <si>
    <t>Pop 2016</t>
  </si>
  <si>
    <t>Pop 2011</t>
  </si>
  <si>
    <t>Total DU</t>
  </si>
  <si>
    <t>Occu DU</t>
  </si>
  <si>
    <t>PopDenSqKm</t>
  </si>
  <si>
    <t>AreaSqKm</t>
  </si>
  <si>
    <t>Total Commute</t>
  </si>
  <si>
    <t>Transit</t>
  </si>
  <si>
    <t>Public Transit</t>
  </si>
  <si>
    <t>Average Share</t>
  </si>
  <si>
    <t>Exurban threshold</t>
  </si>
  <si>
    <r>
      <t>&lt; 150 ppl / km</t>
    </r>
    <r>
      <rPr>
        <vertAlign val="superscript"/>
        <sz val="11"/>
        <color theme="1"/>
        <rFont val="Calibri"/>
        <family val="2"/>
        <scheme val="minor"/>
      </rPr>
      <t>2</t>
    </r>
  </si>
  <si>
    <t>Active Core Floor (higher value used)</t>
  </si>
  <si>
    <t>Transit Suburb Floor (higher value used)</t>
  </si>
  <si>
    <t>2006
Population</t>
  </si>
  <si>
    <t>2006
Population
(%)</t>
  </si>
  <si>
    <t>2016
Population</t>
  </si>
  <si>
    <t>2016
Population
(%)</t>
  </si>
  <si>
    <t>Population Growth
2006-2016</t>
  </si>
  <si>
    <t>Split</t>
  </si>
  <si>
    <t>split</t>
  </si>
  <si>
    <t xml:space="preserve">split </t>
  </si>
  <si>
    <t>CMA total</t>
  </si>
  <si>
    <t>split, IRI</t>
  </si>
  <si>
    <t>new CT</t>
  </si>
  <si>
    <t>n/a</t>
  </si>
  <si>
    <t>% Population Growth
2006-2016</t>
  </si>
  <si>
    <t>% of Total Population Growth
2006-2016</t>
  </si>
  <si>
    <t>2006
Total Dwelling Units</t>
  </si>
  <si>
    <t>2006
Total Dwelling Units (%)</t>
  </si>
  <si>
    <t>2016
Total Dwelling Units</t>
  </si>
  <si>
    <t>2016
Total Dwelling Units (%)</t>
  </si>
  <si>
    <t>Total Dwelling Unit Growth
2006-2016</t>
  </si>
  <si>
    <t>% Total Dwelling Unit Growth
2006-2016</t>
  </si>
  <si>
    <t>% of Total Dwelling Unit Growth
2006-2016</t>
  </si>
  <si>
    <t>2006
Occupied Dwelling Units</t>
  </si>
  <si>
    <t>2006
Occupied Dwelling Units (%)</t>
  </si>
  <si>
    <t>2016
Occupied Dwelling Units</t>
  </si>
  <si>
    <t>2016
Occupied Dwelling Units (%)</t>
  </si>
  <si>
    <t>Occupied Dwelling Unit Growth
2006-2016</t>
  </si>
  <si>
    <t>% Occupied Dwelling Unit Growth
2006-2016</t>
  </si>
  <si>
    <t>% of Total Occupied Dwelling Unit Growth
2006-2016</t>
  </si>
  <si>
    <t>Hospital and Northern industrial</t>
  </si>
  <si>
    <t>Dieppe &amp; Valleyview North</t>
  </si>
  <si>
    <t>Woodhaven Court</t>
  </si>
  <si>
    <t xml:space="preserve">Airport </t>
  </si>
  <si>
    <t>Lakeburn</t>
  </si>
  <si>
    <t>Riverview &amp; Bridgedale</t>
  </si>
  <si>
    <t>Fox Creek &amp; Chartersville</t>
  </si>
  <si>
    <t>Downtown</t>
  </si>
  <si>
    <t>Sunny Brae</t>
  </si>
  <si>
    <t>Harrisville &amp; Lewisville</t>
  </si>
  <si>
    <t>Chester &amp; Hopewell &amp; Chemical Road &amp; Shepody &amp; Memel Settlement &amp; Cape Station &amp; Mountville &amp; Lower Cape &amp; Hopewell Cape</t>
  </si>
  <si>
    <t>Humphrey &amp; Mapleton Place &amp; Sunny Acres</t>
  </si>
  <si>
    <t xml:space="preserve">Berry Mills Heights </t>
  </si>
  <si>
    <t>Jones Lake</t>
  </si>
  <si>
    <t>Downtown &amp; Riverbed</t>
  </si>
  <si>
    <t>National Average for CMAs</t>
  </si>
  <si>
    <r>
      <rPr>
        <strike/>
        <sz val="10"/>
        <color theme="1"/>
        <rFont val="Calibri"/>
        <family val="2"/>
        <scheme val="minor"/>
      </rPr>
      <t>014.02</t>
    </r>
    <r>
      <rPr>
        <sz val="10"/>
        <color theme="1"/>
        <rFont val="Calibri"/>
        <family val="2"/>
        <scheme val="minor"/>
      </rPr>
      <t xml:space="preserve"> (weight=0.01743) ignored, no visible boundary change; </t>
    </r>
    <r>
      <rPr>
        <strike/>
        <sz val="10"/>
        <color theme="1"/>
        <rFont val="Calibri"/>
        <family val="2"/>
        <scheme val="minor"/>
      </rPr>
      <t>016.01</t>
    </r>
    <r>
      <rPr>
        <sz val="10"/>
        <color theme="1"/>
        <rFont val="Calibri"/>
        <family val="2"/>
        <scheme val="minor"/>
      </rPr>
      <t xml:space="preserve"> (weight=0.01329) ignored, no visible change to development</t>
    </r>
  </si>
  <si>
    <t>commercial &amp; res</t>
  </si>
  <si>
    <t>Mapleton</t>
  </si>
  <si>
    <t>&lt;-- Moving Backward</t>
  </si>
  <si>
    <t>Moncton</t>
  </si>
  <si>
    <t>Neighbourhood</t>
  </si>
  <si>
    <t>2016 CTDataMaker using new 2016 Classifications</t>
  </si>
  <si>
    <t>Unclassified</t>
  </si>
  <si>
    <t>133050001.00</t>
  </si>
  <si>
    <t>CMA</t>
  </si>
  <si>
    <t>133050005.00</t>
  </si>
  <si>
    <t>133050006.00</t>
  </si>
  <si>
    <t>133050007.00</t>
  </si>
  <si>
    <t>133050008.00</t>
  </si>
  <si>
    <t>133050009.00</t>
  </si>
  <si>
    <t>133050010.01</t>
  </si>
  <si>
    <t>133050002.00</t>
  </si>
  <si>
    <t>133050003.03</t>
  </si>
  <si>
    <t>133050003.04</t>
  </si>
  <si>
    <t>133050004.00</t>
  </si>
  <si>
    <t>133050010.02</t>
  </si>
  <si>
    <t>133050012.00</t>
  </si>
  <si>
    <t>133050013.00</t>
  </si>
  <si>
    <t>133050014.01</t>
  </si>
  <si>
    <t>133050014.02</t>
  </si>
  <si>
    <t>133050101.00</t>
  </si>
  <si>
    <t>133050102.01</t>
  </si>
  <si>
    <t>133050102.02</t>
  </si>
  <si>
    <t>133050003.01</t>
  </si>
  <si>
    <t>133050011.00</t>
  </si>
  <si>
    <t>133050015.00</t>
  </si>
  <si>
    <t>133050016.01</t>
  </si>
  <si>
    <t>133050016.02</t>
  </si>
  <si>
    <t>133050100.00</t>
  </si>
  <si>
    <t>133050110.00</t>
  </si>
  <si>
    <t>133050200.00</t>
  </si>
  <si>
    <t>CMA/CA</t>
  </si>
  <si>
    <t>Name</t>
  </si>
  <si>
    <t>Total Employed Labour Force 15 ~dress by Mode of Transportation</t>
  </si>
  <si>
    <t>Total Employed Labour Force 15 ~tion: Car, truck, van as driver</t>
  </si>
  <si>
    <t>Total Employed Labour Force 15 ~n: Car, truck, van as passenger</t>
  </si>
  <si>
    <t>Total Employed Labour Force 15 ~ Transportation: Public transit</t>
  </si>
  <si>
    <t>Public transit %</t>
  </si>
  <si>
    <t>Total Employed Labour Force 15 ~ Transportation: Walked to work</t>
  </si>
  <si>
    <t>Total Employed Labour Force 15 ~Mode of Transportation: Bicycle</t>
  </si>
  <si>
    <t>Total Active Transportation</t>
  </si>
  <si>
    <t>Active Transportation %</t>
  </si>
  <si>
    <t>Total Employed Labour Force 15 ~e of Transportation: Motorcycle</t>
  </si>
  <si>
    <t>Total Employed Labour Force 15 ~Mode of Transportation: Taxicab</t>
  </si>
  <si>
    <t>Total Employed Labour Force 15 ~of Transportation: Other method</t>
  </si>
  <si>
    <t>Classification</t>
  </si>
  <si>
    <t>Overview</t>
  </si>
  <si>
    <t>This file contains the 2016 and 2006 CMA Census data used for the production of the Canadian Suburbs Project (hyperlink)</t>
  </si>
  <si>
    <t xml:space="preserve">Principal Investigator: David L.A. Gordon </t>
  </si>
  <si>
    <t>Research Team: Chris Willms, Lyra Hindrichs, Kassidee Fior, Emily Goldney, Shuhong Lin, and Ben McCauley</t>
  </si>
  <si>
    <t>Queen's University, School of Urban and Regional Planning, 2018</t>
  </si>
  <si>
    <t xml:space="preserve">Classifications </t>
  </si>
  <si>
    <r>
      <rPr>
        <i/>
        <sz val="10"/>
        <color theme="1"/>
        <rFont val="Calibri"/>
        <family val="2"/>
        <scheme val="minor"/>
      </rPr>
      <t>Exurban</t>
    </r>
    <r>
      <rPr>
        <sz val="10"/>
        <color theme="1"/>
        <rFont val="Calibri"/>
        <family val="2"/>
        <scheme val="minor"/>
      </rPr>
      <t xml:space="preserve"> areas are defined as areas with gross population density less than 150 people per square kilometre.</t>
    </r>
  </si>
  <si>
    <r>
      <rPr>
        <i/>
        <sz val="10"/>
        <color theme="1"/>
        <rFont val="Calibri"/>
        <family val="2"/>
        <scheme val="minor"/>
      </rPr>
      <t>Active Cores</t>
    </r>
    <r>
      <rPr>
        <sz val="10"/>
        <color theme="1"/>
        <rFont val="Calibri"/>
        <family val="2"/>
        <scheme val="minor"/>
      </rPr>
      <t xml:space="preserve"> are defined as CTs with active transit greater than 150% of the metro average for the journey to work and greater than 50% of the national average.*</t>
    </r>
  </si>
  <si>
    <r>
      <rPr>
        <i/>
        <sz val="10"/>
        <color theme="1"/>
        <rFont val="Calibri"/>
        <family val="2"/>
        <scheme val="minor"/>
      </rPr>
      <t>Transit Suburbs</t>
    </r>
    <r>
      <rPr>
        <sz val="10"/>
        <color theme="1"/>
        <rFont val="Calibri"/>
        <family val="2"/>
        <scheme val="minor"/>
      </rPr>
      <t xml:space="preserve"> are defined as CTs with transit use greater than 150% of the metro average for journey to work, active transit less than 150% of the metro average, and transit use at least greater than 50% of the national average.*</t>
    </r>
  </si>
  <si>
    <r>
      <rPr>
        <i/>
        <sz val="10"/>
        <color theme="1"/>
        <rFont val="Calibri"/>
        <family val="2"/>
        <scheme val="minor"/>
      </rPr>
      <t>Auto Suburbs</t>
    </r>
    <r>
      <rPr>
        <sz val="10"/>
        <color theme="1"/>
        <rFont val="Calibri"/>
        <family val="2"/>
        <scheme val="minor"/>
      </rPr>
      <t xml:space="preserve"> are defined as CTs with a gross population density greater than 150 people per square kilometre, transit use less than 150% of the metro average, and active transit less than 150% of the metro average.*</t>
    </r>
  </si>
  <si>
    <t>* Where the metro floor did not exceed the national floor, the national floor was used (based on averages derived from raw data nationally for all CMAs only)</t>
  </si>
  <si>
    <t xml:space="preserve"> </t>
  </si>
  <si>
    <t>Sheets</t>
  </si>
  <si>
    <t>2006 Original</t>
  </si>
  <si>
    <t>contains original 2006 Census data provided by Statistics Canada and downloaded from PCensus</t>
  </si>
  <si>
    <t>2016 Original</t>
  </si>
  <si>
    <t>contains original 2016 Census data provided by Statistics Canada and downloaded from Computing in the Humanities and Social Sciences (CHASS) through University of Toronto</t>
  </si>
  <si>
    <t>2016 Datamaker</t>
  </si>
  <si>
    <t>classifies 2016 Census data by the Research Team using the 'T9' classification update from Gordon &amp; Janzen's (2013) 'T8' model</t>
  </si>
  <si>
    <t>estimates 2006 data based on values from Allen &amp; Taylor (2018)</t>
  </si>
  <si>
    <t>compares classifications for 2006 and 2016</t>
  </si>
  <si>
    <t>Thresholds</t>
  </si>
  <si>
    <t>contains calculations used to determine active transport and public transit classification floors for 2016</t>
  </si>
  <si>
    <t xml:space="preserve">Summary </t>
  </si>
  <si>
    <t>contains 2006 - 2016 changes for population, total dwelling unit, and occupied dwelling unit data</t>
  </si>
  <si>
    <t>Sources</t>
  </si>
  <si>
    <r>
      <t xml:space="preserve">Allen, J., &amp; Taylor, Z. (2018). A new tool for neighbourhood change research: The Canadian longitudinal census tract database, 1971-2016: Canadian longitudinal tract database. </t>
    </r>
    <r>
      <rPr>
        <i/>
        <sz val="10"/>
        <color theme="1"/>
        <rFont val="Calibri"/>
        <family val="2"/>
        <scheme val="minor"/>
      </rPr>
      <t>The Canadian Geographer</t>
    </r>
    <r>
      <rPr>
        <sz val="10"/>
        <color theme="1"/>
        <rFont val="Calibri"/>
        <family val="2"/>
        <scheme val="minor"/>
      </rPr>
      <t>, doi:10.1111/cag.12467</t>
    </r>
  </si>
  <si>
    <r>
      <t xml:space="preserve">Gordon, D., &amp; Janzen, M. (2013). Suburban nation? Estimating the size of Canada’s suburban population. </t>
    </r>
    <r>
      <rPr>
        <i/>
        <sz val="10"/>
        <rFont val="Calibri"/>
        <family val="2"/>
        <scheme val="minor"/>
      </rPr>
      <t>Journal of Architectural and Planning Research, 30</t>
    </r>
    <r>
      <rPr>
        <sz val="10"/>
        <rFont val="Calibri"/>
        <family val="2"/>
        <scheme val="minor"/>
      </rPr>
      <t>(3), 197-220.</t>
    </r>
  </si>
  <si>
    <t>2016
Census Tract ID</t>
  </si>
  <si>
    <t xml:space="preserve">2006
split CT reference
</t>
  </si>
  <si>
    <t>2006
split CT weight apportioned</t>
  </si>
  <si>
    <t xml:space="preserve">2006
split CT population
</t>
  </si>
  <si>
    <t>2006
split CT 
total dwelling units</t>
  </si>
  <si>
    <t>2006
split CT occupied dwelling units</t>
  </si>
  <si>
    <t>2006
Census Tract ID</t>
  </si>
  <si>
    <t>Area (2016)
Square Km</t>
  </si>
  <si>
    <t>Area (2016)
Hectares</t>
  </si>
  <si>
    <t>2011
Population</t>
  </si>
  <si>
    <t>Population
Growth
2006-16</t>
  </si>
  <si>
    <t>Population
Growth %
2006-16</t>
  </si>
  <si>
    <t>Population Density per square Km
2016</t>
  </si>
  <si>
    <t>Total DU Growth
2006-16</t>
  </si>
  <si>
    <t>Total DU Growth %
2006-16</t>
  </si>
  <si>
    <t>2006
Occuped Dwelling Units</t>
  </si>
  <si>
    <t>Occupied DU Growth
2006-16</t>
  </si>
  <si>
    <t>Occupied DU Growth %
2006-16</t>
  </si>
  <si>
    <t>Occupied DU
Density per hectare
2016</t>
  </si>
  <si>
    <t>Total Commuters
2016</t>
  </si>
  <si>
    <t>Auto Drivers</t>
  </si>
  <si>
    <t>Auto Passengers</t>
  </si>
  <si>
    <t>Auto
Total</t>
  </si>
  <si>
    <t>Auto
%</t>
  </si>
  <si>
    <t>Total Auto Normalized</t>
  </si>
  <si>
    <t>Public Transit
Total</t>
  </si>
  <si>
    <t>Public Transit
%</t>
  </si>
  <si>
    <t xml:space="preserve">Public Transit
Normalized </t>
  </si>
  <si>
    <t>Walkers</t>
  </si>
  <si>
    <t>Cyclists</t>
  </si>
  <si>
    <t>Active Transport Total</t>
  </si>
  <si>
    <t>Active Transport
%</t>
  </si>
  <si>
    <t>Active Transport
Normalized</t>
  </si>
  <si>
    <t>Other Transport Method</t>
  </si>
  <si>
    <t>2016
'T9' model
Classification</t>
  </si>
  <si>
    <t>2006
'T9' model
Classification</t>
  </si>
  <si>
    <t>A note on the 'T9' update</t>
  </si>
  <si>
    <t>- New for the 2016 census, the “T9” model follows the same methodology as the “T8” model, with one small exception regarding CMA threshold calculations for public transit and active transportation floors.</t>
  </si>
  <si>
    <t>- “T8” calculated these floors as an average of the already-calculated census tract shares. This produced suitable results but did not match the method by which Statistics Canada calculates census metropolitan averages for the journey to work.</t>
  </si>
  <si>
    <t>- “T9” updates this method to calculate floors using total raw count sums to arrive at CMA thresholds. This method matches that used by Statistics Canada. (hyperlink)</t>
  </si>
  <si>
    <t>- Regarding national thresholds for active transport and public transit, these are calculated using CMA totals only and exclude all other populations in Canada, including Census Agglomerations.</t>
  </si>
  <si>
    <t>Note:
Weighted-values produced by Allen and Taylor (2018) were utilized for estimating 2006 data in cases of census tract splits for 2016. While useful, these values sometimes produce non-sensical split references from 2016 to 2006 census tracts. Visual inspection of each split was carried-out which resulted in the intentional omission of some Allen and Taylor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</si>
</sst>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_ ;\-#,##0\ "/>
    <numFmt numFmtId="167" formatCode="0.000000"/>
  </numFmts>
  <fonts count="3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0"/>
      <name val="Calibri"/>
      <family val="2"/>
    </font>
    <font>
      <b/>
      <sz val="10"/>
      <color theme="1"/>
      <name val="Calibri"/>
      <family val="2"/>
      <scheme val="minor"/>
    </font>
    <font>
      <b/>
      <sz val="10"/>
      <name val="Calibri"/>
      <family val="2"/>
      <scheme val="minor"/>
    </font>
    <font>
      <sz val="10"/>
      <color theme="1"/>
      <name val="Calibri"/>
      <family val="2"/>
      <scheme val="minor"/>
    </font>
    <font>
      <sz val="10"/>
      <name val="Calibri"/>
      <family val="2"/>
      <scheme val="minor"/>
    </font>
    <font>
      <vertAlign val="superscript"/>
      <sz val="11"/>
      <color theme="1"/>
      <name val="Calibri"/>
      <family val="2"/>
      <scheme val="minor"/>
    </font>
    <font>
      <strike/>
      <sz val="10"/>
      <color theme="1"/>
      <name val="Calibri"/>
      <family val="2"/>
      <scheme val="minor"/>
    </font>
    <font>
      <sz val="10"/>
      <color theme="0"/>
      <name val="Calibri"/>
      <family val="2"/>
      <scheme val="minor"/>
    </font>
    <font>
      <sz val="8"/>
      <color theme="1"/>
      <name val="Calibri"/>
      <family val="2"/>
      <scheme val="minor"/>
    </font>
    <font>
      <sz val="10"/>
      <color rgb="FF006100"/>
      <name val="Calibri"/>
      <family val="2"/>
      <scheme val="minor"/>
    </font>
    <font>
      <u/>
      <sz val="11"/>
      <color theme="10"/>
      <name val="Calibri"/>
      <family val="2"/>
      <scheme val="minor"/>
    </font>
    <font>
      <b/>
      <sz val="10"/>
      <color theme="0"/>
      <name val="Calibri"/>
      <family val="2"/>
      <scheme val="minor"/>
    </font>
    <font>
      <i/>
      <sz val="10"/>
      <color theme="1"/>
      <name val="Calibri"/>
      <family val="2"/>
      <scheme val="minor"/>
    </font>
    <font>
      <sz val="10"/>
      <color theme="1"/>
      <name val="Times New Roman"/>
      <family val="1"/>
    </font>
    <font>
      <i/>
      <sz val="10"/>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rgb="FFA8A800"/>
        <bgColor indexed="64"/>
      </patternFill>
    </fill>
    <fill>
      <patternFill patternType="solid">
        <fgColor rgb="FFE6E600"/>
        <bgColor indexed="64"/>
      </patternFill>
    </fill>
    <fill>
      <patternFill patternType="solid">
        <fgColor rgb="FFFFFFBE"/>
        <bgColor indexed="64"/>
      </patternFill>
    </fill>
    <fill>
      <patternFill patternType="solid">
        <fgColor theme="1"/>
        <bgColor indexed="64"/>
      </patternFill>
    </fill>
    <fill>
      <patternFill patternType="solid">
        <fgColor rgb="FFC8F0C8"/>
        <bgColor indexed="64"/>
      </patternFill>
    </fill>
    <fill>
      <patternFill patternType="solid">
        <fgColor theme="0" tint="-0.14999847407452621"/>
        <bgColor indexed="64"/>
      </patternFill>
    </fill>
    <fill>
      <patternFill patternType="solid">
        <fgColor theme="5" tint="0.39997558519241921"/>
        <bgColor indexed="64"/>
      </patternFill>
    </fill>
  </fills>
  <borders count="6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style="thin">
        <color indexed="64"/>
      </right>
      <top/>
      <bottom/>
      <diagonal/>
    </border>
    <border>
      <left style="medium">
        <color auto="1"/>
      </left>
      <right/>
      <top/>
      <bottom/>
      <diagonal/>
    </border>
    <border>
      <left style="medium">
        <color auto="1"/>
      </left>
      <right/>
      <top/>
      <bottom style="medium">
        <color auto="1"/>
      </bottom>
      <diagonal/>
    </border>
    <border>
      <left style="thick">
        <color auto="1"/>
      </left>
      <right style="thick">
        <color auto="1"/>
      </right>
      <top/>
      <bottom/>
      <diagonal/>
    </border>
    <border>
      <left/>
      <right style="thick">
        <color auto="1"/>
      </right>
      <top/>
      <bottom/>
      <diagonal/>
    </border>
    <border>
      <left style="thick">
        <color auto="1"/>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ck">
        <color auto="1"/>
      </left>
      <right style="thick">
        <color auto="1"/>
      </right>
      <top style="thick">
        <color auto="1"/>
      </top>
      <bottom style="thick">
        <color auto="1"/>
      </bottom>
      <diagonal/>
    </border>
    <border>
      <left style="thin">
        <color auto="1"/>
      </left>
      <right/>
      <top style="thick">
        <color auto="1"/>
      </top>
      <bottom style="thick">
        <color auto="1"/>
      </bottom>
      <diagonal/>
    </border>
    <border>
      <left/>
      <right/>
      <top style="thick">
        <color auto="1"/>
      </top>
      <bottom style="thick">
        <color auto="1"/>
      </bottom>
      <diagonal/>
    </border>
    <border>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thin">
        <color auto="1"/>
      </left>
      <right style="thick">
        <color auto="1"/>
      </right>
      <top/>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auto="1"/>
      </left>
      <right/>
      <top style="thin">
        <color auto="1"/>
      </top>
      <bottom/>
      <diagonal/>
    </border>
    <border>
      <left style="medium">
        <color indexed="64"/>
      </left>
      <right style="thin">
        <color indexed="64"/>
      </right>
      <top style="thin">
        <color indexed="64"/>
      </top>
      <bottom/>
      <diagonal/>
    </border>
    <border>
      <left style="thin">
        <color indexed="64"/>
      </left>
      <right style="medium">
        <color indexed="64"/>
      </right>
      <top style="thin">
        <color auto="1"/>
      </top>
      <bottom/>
      <diagonal/>
    </border>
    <border>
      <left style="medium">
        <color indexed="64"/>
      </left>
      <right style="medium">
        <color indexed="64"/>
      </right>
      <top style="thin">
        <color indexed="64"/>
      </top>
      <bottom/>
      <diagonal/>
    </border>
    <border>
      <left style="medium">
        <color auto="1"/>
      </left>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style="medium">
        <color auto="1"/>
      </left>
      <right style="medium">
        <color indexed="64"/>
      </right>
      <top style="thin">
        <color auto="1"/>
      </top>
      <bottom style="medium">
        <color indexed="64"/>
      </bottom>
      <diagonal/>
    </border>
    <border>
      <left/>
      <right/>
      <top/>
      <bottom style="thick">
        <color auto="1"/>
      </bottom>
      <diagonal/>
    </border>
    <border>
      <left style="thick">
        <color auto="1"/>
      </left>
      <right/>
      <top/>
      <bottom style="thick">
        <color auto="1"/>
      </bottom>
      <diagonal/>
    </border>
    <border>
      <left/>
      <right style="thick">
        <color auto="1"/>
      </right>
      <top/>
      <bottom style="thick">
        <color auto="1"/>
      </bottom>
      <diagonal/>
    </border>
  </borders>
  <cellStyleXfs count="45">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0" fontId="29" fillId="0" borderId="0" applyNumberFormat="0" applyFill="0" applyBorder="0" applyAlignment="0" applyProtection="0"/>
  </cellStyleXfs>
  <cellXfs count="262">
    <xf numFmtId="0" fontId="0" fillId="0" borderId="0" xfId="0"/>
    <xf numFmtId="0" fontId="16" fillId="0" borderId="0" xfId="0" applyFont="1"/>
    <xf numFmtId="2" fontId="0" fillId="0" borderId="0" xfId="0" applyNumberFormat="1"/>
    <xf numFmtId="2" fontId="23" fillId="0" borderId="11" xfId="1" applyNumberFormat="1" applyFont="1" applyFill="1" applyBorder="1" applyAlignment="1">
      <alignment horizontal="center"/>
    </xf>
    <xf numFmtId="2" fontId="22" fillId="0" borderId="0" xfId="0" applyNumberFormat="1" applyFont="1" applyFill="1" applyBorder="1" applyAlignment="1">
      <alignment horizontal="center"/>
    </xf>
    <xf numFmtId="1" fontId="22" fillId="0" borderId="0" xfId="0" applyNumberFormat="1" applyFont="1" applyFill="1" applyBorder="1" applyAlignment="1">
      <alignment horizontal="center"/>
    </xf>
    <xf numFmtId="10" fontId="22" fillId="0" borderId="11" xfId="0" applyNumberFormat="1" applyFont="1" applyFill="1" applyBorder="1" applyAlignment="1">
      <alignment horizontal="center"/>
    </xf>
    <xf numFmtId="164" fontId="23" fillId="0" borderId="29" xfId="7" applyNumberFormat="1" applyFont="1" applyFill="1" applyBorder="1" applyAlignment="1">
      <alignment horizontal="center"/>
    </xf>
    <xf numFmtId="0" fontId="22" fillId="0" borderId="29" xfId="0" applyFont="1" applyFill="1" applyBorder="1" applyAlignment="1">
      <alignment horizontal="center"/>
    </xf>
    <xf numFmtId="4" fontId="22" fillId="0" borderId="16" xfId="0" applyNumberFormat="1" applyFont="1" applyFill="1" applyBorder="1" applyAlignment="1">
      <alignment horizontal="center"/>
    </xf>
    <xf numFmtId="3" fontId="21" fillId="0" borderId="28" xfId="0" applyNumberFormat="1" applyFont="1" applyFill="1" applyBorder="1" applyAlignment="1">
      <alignment horizontal="center" vertical="center" wrapText="1"/>
    </xf>
    <xf numFmtId="3" fontId="23" fillId="0" borderId="15" xfId="0" applyNumberFormat="1" applyFont="1" applyFill="1" applyBorder="1" applyAlignment="1">
      <alignment horizontal="center"/>
    </xf>
    <xf numFmtId="165" fontId="23" fillId="0" borderId="0" xfId="1" applyNumberFormat="1" applyFont="1" applyFill="1" applyBorder="1" applyAlignment="1">
      <alignment horizontal="center"/>
    </xf>
    <xf numFmtId="165" fontId="22" fillId="0" borderId="0" xfId="1" applyNumberFormat="1" applyFont="1" applyFill="1" applyBorder="1" applyAlignment="1">
      <alignment horizontal="center"/>
    </xf>
    <xf numFmtId="3" fontId="20" fillId="0" borderId="16" xfId="0" applyNumberFormat="1" applyFont="1" applyFill="1" applyBorder="1" applyAlignment="1">
      <alignment horizontal="center"/>
    </xf>
    <xf numFmtId="3" fontId="20" fillId="0" borderId="0" xfId="0" applyNumberFormat="1" applyFont="1" applyFill="1" applyBorder="1" applyAlignment="1">
      <alignment horizontal="center"/>
    </xf>
    <xf numFmtId="3" fontId="20" fillId="0" borderId="11" xfId="0" applyNumberFormat="1" applyFont="1" applyFill="1" applyBorder="1" applyAlignment="1">
      <alignment horizontal="center"/>
    </xf>
    <xf numFmtId="3" fontId="22" fillId="0" borderId="10" xfId="0" applyNumberFormat="1" applyFont="1" applyFill="1" applyBorder="1" applyAlignment="1">
      <alignment horizontal="center"/>
    </xf>
    <xf numFmtId="167" fontId="22" fillId="0" borderId="0" xfId="0" applyNumberFormat="1" applyFont="1" applyFill="1" applyBorder="1" applyAlignment="1">
      <alignment horizontal="center"/>
    </xf>
    <xf numFmtId="3" fontId="22" fillId="0" borderId="15" xfId="0" applyNumberFormat="1" applyFont="1" applyFill="1" applyBorder="1" applyAlignment="1">
      <alignment horizontal="center"/>
    </xf>
    <xf numFmtId="0" fontId="0" fillId="33" borderId="17" xfId="0" applyFill="1" applyBorder="1"/>
    <xf numFmtId="0" fontId="18" fillId="0" borderId="30" xfId="0" applyFont="1" applyBorder="1" applyAlignment="1">
      <alignment horizontal="center" vertical="center"/>
    </xf>
    <xf numFmtId="0" fontId="0" fillId="0" borderId="0" xfId="0" applyFill="1" applyBorder="1"/>
    <xf numFmtId="0" fontId="0" fillId="33" borderId="13" xfId="0" applyFill="1" applyBorder="1"/>
    <xf numFmtId="0" fontId="16" fillId="0" borderId="33"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35" xfId="0" applyFont="1" applyFill="1" applyBorder="1" applyAlignment="1">
      <alignment horizontal="center" vertical="center" wrapText="1"/>
    </xf>
    <xf numFmtId="0" fontId="16" fillId="0" borderId="0" xfId="0" applyFont="1" applyFill="1" applyBorder="1" applyAlignment="1">
      <alignment horizontal="center"/>
    </xf>
    <xf numFmtId="0" fontId="16" fillId="0" borderId="17" xfId="0" applyFont="1" applyBorder="1"/>
    <xf numFmtId="0" fontId="0" fillId="33" borderId="30" xfId="0" applyFill="1" applyBorder="1" applyAlignment="1">
      <alignment horizontal="center"/>
    </xf>
    <xf numFmtId="10" fontId="0" fillId="0" borderId="19" xfId="0" applyNumberFormat="1" applyFill="1" applyBorder="1" applyAlignment="1">
      <alignment horizontal="center"/>
    </xf>
    <xf numFmtId="10" fontId="0" fillId="0" borderId="18" xfId="1" applyNumberFormat="1" applyFont="1" applyFill="1" applyBorder="1" applyAlignment="1">
      <alignment horizontal="center"/>
    </xf>
    <xf numFmtId="10" fontId="0" fillId="0" borderId="31" xfId="0" applyNumberFormat="1" applyFill="1" applyBorder="1" applyAlignment="1">
      <alignment horizontal="center"/>
    </xf>
    <xf numFmtId="10" fontId="0" fillId="0" borderId="32" xfId="1" applyNumberFormat="1" applyFont="1" applyFill="1" applyBorder="1" applyAlignment="1">
      <alignment horizontal="center"/>
    </xf>
    <xf numFmtId="0" fontId="0" fillId="0" borderId="0" xfId="0" applyFill="1" applyBorder="1" applyAlignment="1">
      <alignment horizontal="center"/>
    </xf>
    <xf numFmtId="0" fontId="16" fillId="0" borderId="12" xfId="0" applyFont="1" applyBorder="1"/>
    <xf numFmtId="0" fontId="0" fillId="0" borderId="36" xfId="0" applyFill="1" applyBorder="1" applyAlignment="1">
      <alignment horizontal="center"/>
    </xf>
    <xf numFmtId="10" fontId="0" fillId="33" borderId="10" xfId="0" applyNumberFormat="1" applyFill="1" applyBorder="1" applyAlignment="1">
      <alignment horizontal="center"/>
    </xf>
    <xf numFmtId="10" fontId="0" fillId="33" borderId="11" xfId="1" applyNumberFormat="1" applyFont="1" applyFill="1" applyBorder="1" applyAlignment="1">
      <alignment horizontal="center"/>
    </xf>
    <xf numFmtId="10" fontId="0" fillId="33" borderId="0" xfId="0" applyNumberFormat="1" applyFill="1" applyBorder="1" applyAlignment="1">
      <alignment horizontal="center"/>
    </xf>
    <xf numFmtId="10" fontId="0" fillId="33" borderId="37" xfId="1" applyNumberFormat="1" applyFont="1" applyFill="1" applyBorder="1" applyAlignment="1">
      <alignment horizontal="center"/>
    </xf>
    <xf numFmtId="10" fontId="0" fillId="0" borderId="0" xfId="0" applyNumberFormat="1" applyFill="1" applyBorder="1" applyAlignment="1">
      <alignment horizontal="center"/>
    </xf>
    <xf numFmtId="0" fontId="0" fillId="33" borderId="36" xfId="0" applyFill="1" applyBorder="1" applyAlignment="1">
      <alignment horizontal="center"/>
    </xf>
    <xf numFmtId="10" fontId="18" fillId="0" borderId="10" xfId="1" applyNumberFormat="1" applyFont="1" applyFill="1" applyBorder="1" applyAlignment="1">
      <alignment horizontal="center"/>
    </xf>
    <xf numFmtId="10" fontId="18" fillId="0" borderId="11" xfId="1" applyNumberFormat="1" applyFont="1" applyFill="1" applyBorder="1" applyAlignment="1">
      <alignment horizontal="center"/>
    </xf>
    <xf numFmtId="0" fontId="0" fillId="33" borderId="0" xfId="0" applyFill="1" applyBorder="1" applyAlignment="1">
      <alignment horizontal="center"/>
    </xf>
    <xf numFmtId="0" fontId="0" fillId="33" borderId="37" xfId="0" applyFill="1" applyBorder="1" applyAlignment="1">
      <alignment horizontal="center"/>
    </xf>
    <xf numFmtId="10" fontId="0" fillId="0" borderId="0" xfId="1" applyNumberFormat="1" applyFont="1" applyFill="1" applyBorder="1" applyAlignment="1">
      <alignment horizontal="center"/>
    </xf>
    <xf numFmtId="0" fontId="16" fillId="0" borderId="13" xfId="0" applyFont="1" applyBorder="1"/>
    <xf numFmtId="0" fontId="0" fillId="33" borderId="33" xfId="0" applyFill="1" applyBorder="1" applyAlignment="1">
      <alignment horizontal="center"/>
    </xf>
    <xf numFmtId="0" fontId="0" fillId="33" borderId="21" xfId="0" applyFill="1" applyBorder="1" applyAlignment="1">
      <alignment horizontal="center"/>
    </xf>
    <xf numFmtId="0" fontId="0" fillId="33" borderId="20" xfId="0" applyFill="1" applyBorder="1" applyAlignment="1">
      <alignment horizontal="center"/>
    </xf>
    <xf numFmtId="10" fontId="18" fillId="0" borderId="34" xfId="1" applyNumberFormat="1" applyFont="1" applyFill="1" applyBorder="1" applyAlignment="1">
      <alignment horizontal="center"/>
    </xf>
    <xf numFmtId="10" fontId="18" fillId="0" borderId="35" xfId="1" applyNumberFormat="1" applyFont="1" applyFill="1" applyBorder="1" applyAlignment="1">
      <alignment horizontal="center"/>
    </xf>
    <xf numFmtId="0" fontId="0" fillId="0" borderId="0" xfId="0" applyFill="1"/>
    <xf numFmtId="2" fontId="22" fillId="0" borderId="0" xfId="0" applyNumberFormat="1" applyFont="1" applyFill="1" applyAlignment="1">
      <alignment horizontal="center"/>
    </xf>
    <xf numFmtId="167" fontId="22" fillId="34" borderId="0" xfId="0" applyNumberFormat="1" applyFont="1" applyFill="1" applyBorder="1" applyAlignment="1">
      <alignment horizontal="center"/>
    </xf>
    <xf numFmtId="2" fontId="19" fillId="34" borderId="0" xfId="0" quotePrefix="1" applyNumberFormat="1" applyFont="1" applyFill="1" applyAlignment="1">
      <alignment horizontal="center"/>
    </xf>
    <xf numFmtId="3" fontId="19" fillId="34" borderId="0" xfId="0" quotePrefix="1" applyNumberFormat="1" applyFont="1" applyFill="1" applyAlignment="1">
      <alignment horizontal="center"/>
    </xf>
    <xf numFmtId="165" fontId="23" fillId="34" borderId="0" xfId="1" applyNumberFormat="1" applyFont="1" applyFill="1" applyBorder="1" applyAlignment="1">
      <alignment horizontal="center"/>
    </xf>
    <xf numFmtId="3" fontId="19" fillId="34" borderId="0" xfId="0" quotePrefix="1" applyNumberFormat="1" applyFont="1" applyFill="1" applyBorder="1" applyAlignment="1">
      <alignment horizontal="center"/>
    </xf>
    <xf numFmtId="164" fontId="23" fillId="34" borderId="29" xfId="7" applyNumberFormat="1" applyFont="1" applyFill="1" applyBorder="1" applyAlignment="1">
      <alignment horizontal="center"/>
    </xf>
    <xf numFmtId="2" fontId="23" fillId="34" borderId="11" xfId="1" applyNumberFormat="1" applyFont="1" applyFill="1" applyBorder="1" applyAlignment="1">
      <alignment horizontal="center"/>
    </xf>
    <xf numFmtId="167" fontId="22" fillId="36" borderId="0" xfId="0" applyNumberFormat="1" applyFont="1" applyFill="1" applyBorder="1" applyAlignment="1">
      <alignment horizontal="center"/>
    </xf>
    <xf numFmtId="2" fontId="19" fillId="36" borderId="0" xfId="0" quotePrefix="1" applyNumberFormat="1" applyFont="1" applyFill="1" applyAlignment="1">
      <alignment horizontal="center"/>
    </xf>
    <xf numFmtId="3" fontId="19" fillId="36" borderId="0" xfId="0" quotePrefix="1" applyNumberFormat="1" applyFont="1" applyFill="1" applyAlignment="1">
      <alignment horizontal="center"/>
    </xf>
    <xf numFmtId="165" fontId="23" fillId="36" borderId="0" xfId="1" applyNumberFormat="1" applyFont="1" applyFill="1" applyBorder="1" applyAlignment="1">
      <alignment horizontal="center"/>
    </xf>
    <xf numFmtId="3" fontId="19" fillId="36" borderId="0" xfId="0" quotePrefix="1" applyNumberFormat="1" applyFont="1" applyFill="1" applyBorder="1" applyAlignment="1">
      <alignment horizontal="center"/>
    </xf>
    <xf numFmtId="164" fontId="23" fillId="36" borderId="29" xfId="7" applyNumberFormat="1" applyFont="1" applyFill="1" applyBorder="1" applyAlignment="1">
      <alignment horizontal="center"/>
    </xf>
    <xf numFmtId="2" fontId="23" fillId="36" borderId="11" xfId="1" applyNumberFormat="1" applyFont="1" applyFill="1" applyBorder="1" applyAlignment="1">
      <alignment horizontal="center"/>
    </xf>
    <xf numFmtId="3" fontId="19" fillId="36" borderId="15" xfId="0" quotePrefix="1" applyNumberFormat="1" applyFont="1" applyFill="1" applyBorder="1" applyAlignment="1">
      <alignment horizontal="center"/>
    </xf>
    <xf numFmtId="2" fontId="19" fillId="0" borderId="0" xfId="0" quotePrefix="1" applyNumberFormat="1" applyFont="1" applyFill="1" applyAlignment="1">
      <alignment horizontal="center"/>
    </xf>
    <xf numFmtId="3" fontId="22" fillId="0" borderId="0" xfId="0" applyNumberFormat="1" applyFont="1" applyFill="1" applyAlignment="1">
      <alignment horizontal="center"/>
    </xf>
    <xf numFmtId="3" fontId="19" fillId="0" borderId="0" xfId="0" quotePrefix="1" applyNumberFormat="1" applyFont="1" applyFill="1" applyAlignment="1">
      <alignment horizontal="center"/>
    </xf>
    <xf numFmtId="3" fontId="22" fillId="0" borderId="16" xfId="0" applyNumberFormat="1" applyFont="1" applyFill="1" applyBorder="1" applyAlignment="1">
      <alignment horizontal="center"/>
    </xf>
    <xf numFmtId="3" fontId="19" fillId="0" borderId="0" xfId="0" quotePrefix="1" applyNumberFormat="1" applyFont="1" applyFill="1" applyBorder="1" applyAlignment="1">
      <alignment horizontal="center"/>
    </xf>
    <xf numFmtId="3" fontId="19" fillId="0" borderId="15" xfId="0" quotePrefix="1" applyNumberFormat="1" applyFont="1" applyFill="1" applyBorder="1" applyAlignment="1">
      <alignment horizontal="center"/>
    </xf>
    <xf numFmtId="0" fontId="20" fillId="0" borderId="27" xfId="0" applyFont="1" applyFill="1" applyBorder="1" applyAlignment="1">
      <alignment horizontal="center" vertical="center" wrapText="1"/>
    </xf>
    <xf numFmtId="0" fontId="22" fillId="36" borderId="0" xfId="0" applyFont="1" applyFill="1" applyBorder="1" applyAlignment="1">
      <alignment horizontal="center"/>
    </xf>
    <xf numFmtId="0" fontId="22" fillId="0" borderId="0" xfId="0" applyFont="1" applyFill="1" applyBorder="1" applyAlignment="1">
      <alignment horizontal="center"/>
    </xf>
    <xf numFmtId="0" fontId="16" fillId="0" borderId="34" xfId="0" applyFont="1" applyFill="1" applyBorder="1" applyAlignment="1">
      <alignment horizontal="center" vertical="center" wrapText="1"/>
    </xf>
    <xf numFmtId="0" fontId="22" fillId="0" borderId="0" xfId="0" applyFont="1" applyFill="1" applyAlignment="1">
      <alignment horizontal="left"/>
    </xf>
    <xf numFmtId="49" fontId="23" fillId="0" borderId="0" xfId="0" applyNumberFormat="1" applyFont="1" applyFill="1" applyAlignment="1">
      <alignment horizontal="left"/>
    </xf>
    <xf numFmtId="0" fontId="22" fillId="0" borderId="16" xfId="0" applyFont="1" applyFill="1" applyBorder="1" applyAlignment="1">
      <alignment horizontal="center"/>
    </xf>
    <xf numFmtId="0" fontId="22" fillId="34" borderId="14" xfId="0" applyFont="1" applyFill="1" applyBorder="1" applyAlignment="1">
      <alignment horizontal="left"/>
    </xf>
    <xf numFmtId="0" fontId="23" fillId="0" borderId="0" xfId="7" applyFont="1" applyFill="1" applyAlignment="1">
      <alignment horizontal="center"/>
    </xf>
    <xf numFmtId="0" fontId="22" fillId="0" borderId="11" xfId="0" applyFont="1" applyFill="1" applyBorder="1" applyAlignment="1">
      <alignment horizontal="center"/>
    </xf>
    <xf numFmtId="165" fontId="23" fillId="0" borderId="14" xfId="7" applyNumberFormat="1" applyFont="1" applyFill="1" applyBorder="1" applyAlignment="1">
      <alignment horizontal="center"/>
    </xf>
    <xf numFmtId="0" fontId="23" fillId="0" borderId="0" xfId="7" applyFont="1" applyFill="1" applyAlignment="1">
      <alignment horizontal="left"/>
    </xf>
    <xf numFmtId="0" fontId="22" fillId="0" borderId="0" xfId="0" applyFont="1" applyFill="1"/>
    <xf numFmtId="0" fontId="23" fillId="38" borderId="14" xfId="7" applyFont="1" applyFill="1" applyBorder="1" applyAlignment="1">
      <alignment horizontal="center"/>
    </xf>
    <xf numFmtId="2" fontId="23" fillId="38" borderId="0" xfId="7" applyNumberFormat="1" applyFont="1" applyFill="1" applyAlignment="1">
      <alignment horizontal="center"/>
    </xf>
    <xf numFmtId="2" fontId="23" fillId="38" borderId="16" xfId="7" applyNumberFormat="1" applyFont="1" applyFill="1" applyBorder="1" applyAlignment="1">
      <alignment horizontal="center"/>
    </xf>
    <xf numFmtId="167" fontId="23" fillId="38" borderId="0" xfId="7" applyNumberFormat="1" applyFont="1" applyFill="1" applyBorder="1" applyAlignment="1">
      <alignment horizontal="center"/>
    </xf>
    <xf numFmtId="2" fontId="23" fillId="38" borderId="0" xfId="7" quotePrefix="1" applyNumberFormat="1" applyFont="1" applyFill="1" applyAlignment="1">
      <alignment horizontal="center" wrapText="1"/>
    </xf>
    <xf numFmtId="4" fontId="23" fillId="38" borderId="16" xfId="7" applyNumberFormat="1" applyFont="1" applyFill="1" applyBorder="1" applyAlignment="1">
      <alignment horizontal="center"/>
    </xf>
    <xf numFmtId="3" fontId="23" fillId="38" borderId="0" xfId="7" applyNumberFormat="1" applyFont="1" applyFill="1" applyAlignment="1">
      <alignment horizontal="center"/>
    </xf>
    <xf numFmtId="3" fontId="23" fillId="38" borderId="0" xfId="7" quotePrefix="1" applyNumberFormat="1" applyFont="1" applyFill="1" applyAlignment="1">
      <alignment horizontal="center" wrapText="1"/>
    </xf>
    <xf numFmtId="165" fontId="23" fillId="38" borderId="0" xfId="7" applyNumberFormat="1" applyFont="1" applyFill="1" applyBorder="1" applyAlignment="1">
      <alignment horizontal="center"/>
    </xf>
    <xf numFmtId="0" fontId="23" fillId="38" borderId="0" xfId="7" applyFont="1" applyFill="1" applyAlignment="1">
      <alignment horizontal="center"/>
    </xf>
    <xf numFmtId="3" fontId="23" fillId="38" borderId="16" xfId="7" applyNumberFormat="1" applyFont="1" applyFill="1" applyBorder="1" applyAlignment="1">
      <alignment horizontal="center"/>
    </xf>
    <xf numFmtId="3" fontId="23" fillId="38" borderId="0" xfId="7" quotePrefix="1" applyNumberFormat="1" applyFont="1" applyFill="1" applyBorder="1" applyAlignment="1">
      <alignment horizontal="center" wrapText="1"/>
    </xf>
    <xf numFmtId="164" fontId="23" fillId="38" borderId="29" xfId="7" applyNumberFormat="1" applyFont="1" applyFill="1" applyBorder="1" applyAlignment="1">
      <alignment horizontal="center"/>
    </xf>
    <xf numFmtId="3" fontId="23" fillId="38" borderId="11" xfId="7" applyNumberFormat="1" applyFont="1" applyFill="1" applyBorder="1" applyAlignment="1">
      <alignment horizontal="center"/>
    </xf>
    <xf numFmtId="10" fontId="23" fillId="38" borderId="0" xfId="7" applyNumberFormat="1" applyFont="1" applyFill="1" applyBorder="1" applyAlignment="1">
      <alignment horizontal="center"/>
    </xf>
    <xf numFmtId="0" fontId="23" fillId="38" borderId="16" xfId="7" applyFont="1" applyFill="1" applyBorder="1" applyAlignment="1">
      <alignment horizontal="center"/>
    </xf>
    <xf numFmtId="0" fontId="23" fillId="38" borderId="14" xfId="7" applyFont="1" applyFill="1" applyBorder="1" applyAlignment="1">
      <alignment horizontal="left"/>
    </xf>
    <xf numFmtId="0" fontId="22" fillId="36" borderId="14" xfId="0" applyFont="1" applyFill="1" applyBorder="1" applyAlignment="1">
      <alignment horizontal="left"/>
    </xf>
    <xf numFmtId="1" fontId="22" fillId="36" borderId="0" xfId="0" applyNumberFormat="1" applyFont="1" applyFill="1" applyBorder="1" applyAlignment="1">
      <alignment horizontal="center"/>
    </xf>
    <xf numFmtId="0" fontId="26" fillId="37" borderId="0" xfId="0" applyFont="1" applyFill="1" applyBorder="1" applyAlignment="1">
      <alignment horizontal="center"/>
    </xf>
    <xf numFmtId="0" fontId="0" fillId="0" borderId="0" xfId="0"/>
    <xf numFmtId="4" fontId="20" fillId="0" borderId="27" xfId="0" applyNumberFormat="1" applyFont="1" applyFill="1" applyBorder="1" applyAlignment="1">
      <alignment horizontal="center" vertical="center" wrapText="1"/>
    </xf>
    <xf numFmtId="3" fontId="20" fillId="0" borderId="24" xfId="0" applyNumberFormat="1" applyFont="1" applyFill="1" applyBorder="1" applyAlignment="1">
      <alignment horizontal="center" vertical="center" wrapText="1"/>
    </xf>
    <xf numFmtId="1" fontId="20" fillId="0" borderId="24" xfId="0" applyNumberFormat="1" applyFont="1" applyFill="1" applyBorder="1" applyAlignment="1">
      <alignment horizontal="center" vertical="center" wrapText="1"/>
    </xf>
    <xf numFmtId="3" fontId="20" fillId="0" borderId="23" xfId="0" applyNumberFormat="1" applyFont="1" applyFill="1" applyBorder="1" applyAlignment="1">
      <alignment horizontal="center" vertical="center" wrapText="1"/>
    </xf>
    <xf numFmtId="0" fontId="20" fillId="0" borderId="22" xfId="0" applyFont="1" applyFill="1" applyBorder="1" applyAlignment="1">
      <alignment horizontal="center" vertical="center" wrapText="1"/>
    </xf>
    <xf numFmtId="3" fontId="20" fillId="0" borderId="26" xfId="0" applyNumberFormat="1" applyFont="1" applyFill="1" applyBorder="1" applyAlignment="1">
      <alignment horizontal="center" vertical="center" wrapText="1"/>
    </xf>
    <xf numFmtId="0" fontId="20" fillId="0" borderId="26" xfId="0" applyFont="1" applyFill="1" applyBorder="1" applyAlignment="1">
      <alignment horizontal="center" vertical="center" wrapText="1"/>
    </xf>
    <xf numFmtId="0" fontId="20" fillId="0" borderId="25" xfId="0" applyFont="1" applyFill="1" applyBorder="1" applyAlignment="1">
      <alignment horizontal="center" vertical="center" wrapText="1"/>
    </xf>
    <xf numFmtId="0" fontId="22" fillId="0" borderId="0" xfId="0" applyFont="1" applyAlignment="1">
      <alignment horizontal="center"/>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22" fillId="34" borderId="42" xfId="0" applyFont="1" applyFill="1" applyBorder="1"/>
    <xf numFmtId="166" fontId="22" fillId="34" borderId="43" xfId="43" applyNumberFormat="1" applyFont="1" applyFill="1" applyBorder="1" applyAlignment="1">
      <alignment horizontal="center"/>
    </xf>
    <xf numFmtId="165" fontId="22" fillId="34" borderId="44" xfId="0" applyNumberFormat="1" applyFont="1" applyFill="1" applyBorder="1" applyAlignment="1">
      <alignment horizontal="center"/>
    </xf>
    <xf numFmtId="165" fontId="22" fillId="34" borderId="44" xfId="1" applyNumberFormat="1" applyFont="1" applyFill="1" applyBorder="1" applyAlignment="1">
      <alignment horizontal="center"/>
    </xf>
    <xf numFmtId="166" fontId="22" fillId="34" borderId="43" xfId="0" applyNumberFormat="1" applyFont="1" applyFill="1" applyBorder="1" applyAlignment="1">
      <alignment horizontal="center"/>
    </xf>
    <xf numFmtId="165" fontId="22" fillId="34" borderId="45" xfId="1" applyNumberFormat="1" applyFont="1" applyFill="1" applyBorder="1" applyAlignment="1">
      <alignment horizontal="center"/>
    </xf>
    <xf numFmtId="0" fontId="22" fillId="35" borderId="46" xfId="0" applyFont="1" applyFill="1" applyBorder="1"/>
    <xf numFmtId="166" fontId="22" fillId="35" borderId="47" xfId="43" applyNumberFormat="1" applyFont="1" applyFill="1" applyBorder="1" applyAlignment="1">
      <alignment horizontal="center"/>
    </xf>
    <xf numFmtId="165" fontId="22" fillId="35" borderId="48" xfId="0" applyNumberFormat="1" applyFont="1" applyFill="1" applyBorder="1" applyAlignment="1">
      <alignment horizontal="center"/>
    </xf>
    <xf numFmtId="165" fontId="22" fillId="35" borderId="48" xfId="1" applyNumberFormat="1" applyFont="1" applyFill="1" applyBorder="1" applyAlignment="1">
      <alignment horizontal="center"/>
    </xf>
    <xf numFmtId="166" fontId="22" fillId="35" borderId="47" xfId="0" applyNumberFormat="1" applyFont="1" applyFill="1" applyBorder="1" applyAlignment="1">
      <alignment horizontal="center"/>
    </xf>
    <xf numFmtId="165" fontId="22" fillId="35" borderId="49" xfId="1" applyNumberFormat="1" applyFont="1" applyFill="1" applyBorder="1" applyAlignment="1">
      <alignment horizontal="center"/>
    </xf>
    <xf numFmtId="0" fontId="22" fillId="36" borderId="46" xfId="0" applyFont="1" applyFill="1" applyBorder="1"/>
    <xf numFmtId="166" fontId="22" fillId="36" borderId="47" xfId="43" applyNumberFormat="1" applyFont="1" applyFill="1" applyBorder="1" applyAlignment="1">
      <alignment horizontal="center"/>
    </xf>
    <xf numFmtId="165" fontId="22" fillId="36" borderId="48" xfId="0" applyNumberFormat="1" applyFont="1" applyFill="1" applyBorder="1" applyAlignment="1">
      <alignment horizontal="center"/>
    </xf>
    <xf numFmtId="165" fontId="22" fillId="36" borderId="48" xfId="1" applyNumberFormat="1" applyFont="1" applyFill="1" applyBorder="1" applyAlignment="1">
      <alignment horizontal="center"/>
    </xf>
    <xf numFmtId="166" fontId="22" fillId="36" borderId="47" xfId="0" applyNumberFormat="1" applyFont="1" applyFill="1" applyBorder="1" applyAlignment="1">
      <alignment horizontal="center"/>
    </xf>
    <xf numFmtId="165" fontId="22" fillId="36" borderId="49" xfId="1" applyNumberFormat="1" applyFont="1" applyFill="1" applyBorder="1" applyAlignment="1">
      <alignment horizontal="center"/>
    </xf>
    <xf numFmtId="0" fontId="22" fillId="0" borderId="50" xfId="0" applyFont="1" applyBorder="1"/>
    <xf numFmtId="166" fontId="22" fillId="0" borderId="51" xfId="43" applyNumberFormat="1" applyFont="1" applyBorder="1" applyAlignment="1">
      <alignment horizontal="center"/>
    </xf>
    <xf numFmtId="165" fontId="22" fillId="0" borderId="52" xfId="0" applyNumberFormat="1" applyFont="1" applyBorder="1" applyAlignment="1">
      <alignment horizontal="center"/>
    </xf>
    <xf numFmtId="165" fontId="22" fillId="0" borderId="52" xfId="1" applyNumberFormat="1" applyFont="1" applyBorder="1" applyAlignment="1">
      <alignment horizontal="center"/>
    </xf>
    <xf numFmtId="166" fontId="22" fillId="0" borderId="51" xfId="0" applyNumberFormat="1" applyFont="1" applyBorder="1" applyAlignment="1">
      <alignment horizontal="center"/>
    </xf>
    <xf numFmtId="165" fontId="22" fillId="0" borderId="53" xfId="1" applyNumberFormat="1" applyFont="1" applyBorder="1" applyAlignment="1">
      <alignment horizontal="center"/>
    </xf>
    <xf numFmtId="0" fontId="20" fillId="0" borderId="38" xfId="0" applyFont="1" applyBorder="1"/>
    <xf numFmtId="166" fontId="20" fillId="0" borderId="39" xfId="43" applyNumberFormat="1" applyFont="1" applyBorder="1" applyAlignment="1">
      <alignment horizontal="center"/>
    </xf>
    <xf numFmtId="10" fontId="22" fillId="0" borderId="40" xfId="0" applyNumberFormat="1" applyFont="1" applyBorder="1" applyAlignment="1">
      <alignment horizontal="center"/>
    </xf>
    <xf numFmtId="0" fontId="20" fillId="0" borderId="40" xfId="0" applyFont="1" applyBorder="1" applyAlignment="1">
      <alignment horizontal="center"/>
    </xf>
    <xf numFmtId="166" fontId="20" fillId="0" borderId="39" xfId="0" applyNumberFormat="1" applyFont="1" applyBorder="1" applyAlignment="1">
      <alignment horizontal="center"/>
    </xf>
    <xf numFmtId="165" fontId="20" fillId="0" borderId="40" xfId="1" applyNumberFormat="1" applyFont="1" applyBorder="1" applyAlignment="1">
      <alignment horizontal="center"/>
    </xf>
    <xf numFmtId="165" fontId="20" fillId="0" borderId="41" xfId="0" applyNumberFormat="1" applyFont="1" applyBorder="1" applyAlignment="1">
      <alignment horizontal="center"/>
    </xf>
    <xf numFmtId="3" fontId="23" fillId="0" borderId="15" xfId="7" applyNumberFormat="1" applyFont="1" applyFill="1" applyBorder="1" applyAlignment="1">
      <alignment horizontal="center"/>
    </xf>
    <xf numFmtId="3" fontId="22" fillId="0" borderId="0" xfId="0" applyNumberFormat="1" applyFont="1" applyFill="1" applyBorder="1" applyAlignment="1">
      <alignment horizontal="center"/>
    </xf>
    <xf numFmtId="3" fontId="23" fillId="0" borderId="0" xfId="7" applyNumberFormat="1" applyFont="1" applyFill="1" applyBorder="1" applyAlignment="1">
      <alignment horizontal="center"/>
    </xf>
    <xf numFmtId="2" fontId="23" fillId="0" borderId="11" xfId="7" applyNumberFormat="1" applyFont="1" applyFill="1" applyBorder="1" applyAlignment="1">
      <alignment horizontal="center"/>
    </xf>
    <xf numFmtId="0" fontId="22" fillId="0" borderId="14" xfId="0" applyFont="1" applyFill="1" applyBorder="1" applyAlignment="1">
      <alignment horizontal="center"/>
    </xf>
    <xf numFmtId="0" fontId="22" fillId="0" borderId="0" xfId="0" applyFont="1" applyFill="1" applyAlignment="1">
      <alignment horizontal="center"/>
    </xf>
    <xf numFmtId="0" fontId="20" fillId="0" borderId="24" xfId="0" applyFont="1" applyFill="1" applyBorder="1" applyAlignment="1">
      <alignment horizontal="center" vertical="center" wrapText="1"/>
    </xf>
    <xf numFmtId="3" fontId="22" fillId="0" borderId="11" xfId="0" applyNumberFormat="1" applyFont="1" applyFill="1" applyBorder="1" applyAlignment="1">
      <alignment horizontal="center"/>
    </xf>
    <xf numFmtId="2" fontId="22" fillId="34" borderId="0" xfId="0" applyNumberFormat="1" applyFont="1" applyFill="1" applyAlignment="1">
      <alignment horizontal="center"/>
    </xf>
    <xf numFmtId="3" fontId="22" fillId="34" borderId="0" xfId="0" applyNumberFormat="1" applyFont="1" applyFill="1" applyBorder="1" applyAlignment="1">
      <alignment horizontal="center"/>
    </xf>
    <xf numFmtId="3" fontId="22" fillId="34" borderId="11" xfId="0" applyNumberFormat="1" applyFont="1" applyFill="1" applyBorder="1" applyAlignment="1">
      <alignment horizontal="center"/>
    </xf>
    <xf numFmtId="4" fontId="22" fillId="34" borderId="16" xfId="0" applyNumberFormat="1" applyFont="1" applyFill="1" applyBorder="1" applyAlignment="1">
      <alignment horizontal="center"/>
    </xf>
    <xf numFmtId="3" fontId="23" fillId="34" borderId="15" xfId="7" applyNumberFormat="1" applyFont="1" applyFill="1" applyBorder="1" applyAlignment="1">
      <alignment horizontal="center"/>
    </xf>
    <xf numFmtId="3" fontId="22" fillId="34" borderId="0" xfId="0" applyNumberFormat="1" applyFont="1" applyFill="1" applyAlignment="1">
      <alignment horizontal="center"/>
    </xf>
    <xf numFmtId="3" fontId="23" fillId="34" borderId="0" xfId="7" applyNumberFormat="1" applyFont="1" applyFill="1" applyBorder="1" applyAlignment="1">
      <alignment horizontal="center"/>
    </xf>
    <xf numFmtId="3" fontId="22" fillId="34" borderId="16" xfId="0" applyNumberFormat="1" applyFont="1" applyFill="1" applyBorder="1" applyAlignment="1">
      <alignment horizontal="center"/>
    </xf>
    <xf numFmtId="2" fontId="23" fillId="34" borderId="11" xfId="7" applyNumberFormat="1" applyFont="1" applyFill="1" applyBorder="1" applyAlignment="1">
      <alignment horizontal="center"/>
    </xf>
    <xf numFmtId="0" fontId="22" fillId="34" borderId="14" xfId="0" applyFont="1" applyFill="1" applyBorder="1" applyAlignment="1">
      <alignment horizontal="center"/>
    </xf>
    <xf numFmtId="0" fontId="22" fillId="34" borderId="0" xfId="0" applyFont="1" applyFill="1" applyAlignment="1">
      <alignment horizontal="center"/>
    </xf>
    <xf numFmtId="3" fontId="23" fillId="38" borderId="15" xfId="7" applyNumberFormat="1" applyFont="1" applyFill="1" applyBorder="1" applyAlignment="1">
      <alignment horizontal="center"/>
    </xf>
    <xf numFmtId="3" fontId="23" fillId="38" borderId="0" xfId="7" applyNumberFormat="1" applyFont="1" applyFill="1" applyBorder="1" applyAlignment="1">
      <alignment horizontal="center"/>
    </xf>
    <xf numFmtId="2" fontId="23" fillId="38" borderId="11" xfId="7" applyNumberFormat="1" applyFont="1" applyFill="1" applyBorder="1" applyAlignment="1">
      <alignment horizontal="center"/>
    </xf>
    <xf numFmtId="2" fontId="22" fillId="36" borderId="0" xfId="0" applyNumberFormat="1" applyFont="1" applyFill="1" applyAlignment="1">
      <alignment horizontal="center"/>
    </xf>
    <xf numFmtId="3" fontId="22" fillId="36" borderId="0" xfId="0" applyNumberFormat="1" applyFont="1" applyFill="1" applyBorder="1" applyAlignment="1">
      <alignment horizontal="center"/>
    </xf>
    <xf numFmtId="3" fontId="22" fillId="36" borderId="11" xfId="0" applyNumberFormat="1" applyFont="1" applyFill="1" applyBorder="1" applyAlignment="1">
      <alignment horizontal="center"/>
    </xf>
    <xf numFmtId="4" fontId="22" fillId="36" borderId="16" xfId="0" applyNumberFormat="1" applyFont="1" applyFill="1" applyBorder="1" applyAlignment="1">
      <alignment horizontal="center"/>
    </xf>
    <xf numFmtId="3" fontId="23" fillId="36" borderId="15" xfId="7" applyNumberFormat="1" applyFont="1" applyFill="1" applyBorder="1" applyAlignment="1">
      <alignment horizontal="center"/>
    </xf>
    <xf numFmtId="3" fontId="22" fillId="36" borderId="0" xfId="0" applyNumberFormat="1" applyFont="1" applyFill="1" applyAlignment="1">
      <alignment horizontal="center"/>
    </xf>
    <xf numFmtId="3" fontId="23" fillId="36" borderId="0" xfId="7" applyNumberFormat="1" applyFont="1" applyFill="1" applyBorder="1" applyAlignment="1">
      <alignment horizontal="center"/>
    </xf>
    <xf numFmtId="3" fontId="22" fillId="36" borderId="16" xfId="0" applyNumberFormat="1" applyFont="1" applyFill="1" applyBorder="1" applyAlignment="1">
      <alignment horizontal="center"/>
    </xf>
    <xf numFmtId="2" fontId="23" fillId="36" borderId="11" xfId="7" applyNumberFormat="1" applyFont="1" applyFill="1" applyBorder="1" applyAlignment="1">
      <alignment horizontal="center"/>
    </xf>
    <xf numFmtId="0" fontId="22" fillId="36" borderId="14" xfId="0" applyFont="1" applyFill="1" applyBorder="1" applyAlignment="1">
      <alignment horizontal="center"/>
    </xf>
    <xf numFmtId="0" fontId="22" fillId="36" borderId="0" xfId="0" applyFont="1" applyFill="1" applyAlignment="1">
      <alignment horizontal="center"/>
    </xf>
    <xf numFmtId="0" fontId="22" fillId="0" borderId="14" xfId="0" applyFont="1" applyFill="1" applyBorder="1" applyAlignment="1">
      <alignment horizontal="left"/>
    </xf>
    <xf numFmtId="3" fontId="22" fillId="36" borderId="15" xfId="0" applyNumberFormat="1" applyFont="1" applyFill="1" applyBorder="1" applyAlignment="1">
      <alignment horizontal="center"/>
    </xf>
    <xf numFmtId="2" fontId="20" fillId="0" borderId="27" xfId="0" applyNumberFormat="1" applyFont="1" applyFill="1" applyBorder="1" applyAlignment="1">
      <alignment horizontal="center" vertical="center" wrapText="1"/>
    </xf>
    <xf numFmtId="2" fontId="22" fillId="36" borderId="16" xfId="0" applyNumberFormat="1" applyFont="1" applyFill="1" applyBorder="1" applyAlignment="1">
      <alignment horizontal="center"/>
    </xf>
    <xf numFmtId="2" fontId="22" fillId="34" borderId="16" xfId="0" applyNumberFormat="1" applyFont="1" applyFill="1" applyBorder="1" applyAlignment="1">
      <alignment horizontal="center"/>
    </xf>
    <xf numFmtId="2" fontId="22" fillId="0" borderId="16" xfId="0" applyNumberFormat="1" applyFont="1" applyFill="1" applyBorder="1" applyAlignment="1">
      <alignment horizontal="center"/>
    </xf>
    <xf numFmtId="3" fontId="22" fillId="34" borderId="15" xfId="0" applyNumberFormat="1" applyFont="1" applyFill="1" applyBorder="1" applyAlignment="1">
      <alignment horizontal="center"/>
    </xf>
    <xf numFmtId="165" fontId="22" fillId="34" borderId="0" xfId="1" applyNumberFormat="1" applyFont="1" applyFill="1" applyBorder="1" applyAlignment="1">
      <alignment horizontal="center"/>
    </xf>
    <xf numFmtId="165" fontId="22" fillId="36" borderId="0" xfId="1" applyNumberFormat="1" applyFont="1" applyFill="1" applyBorder="1" applyAlignment="1">
      <alignment horizontal="center"/>
    </xf>
    <xf numFmtId="165" fontId="20" fillId="0" borderId="0" xfId="1" applyNumberFormat="1" applyFont="1" applyFill="1" applyBorder="1" applyAlignment="1">
      <alignment horizontal="center"/>
    </xf>
    <xf numFmtId="165" fontId="23" fillId="38" borderId="11" xfId="7" applyNumberFormat="1" applyFont="1" applyFill="1" applyBorder="1" applyAlignment="1">
      <alignment horizontal="center"/>
    </xf>
    <xf numFmtId="165" fontId="23" fillId="34" borderId="11" xfId="7" applyNumberFormat="1" applyFont="1" applyFill="1" applyBorder="1" applyAlignment="1">
      <alignment horizontal="center"/>
    </xf>
    <xf numFmtId="165" fontId="23" fillId="36" borderId="11" xfId="7" applyNumberFormat="1" applyFont="1" applyFill="1" applyBorder="1" applyAlignment="1">
      <alignment horizontal="center"/>
    </xf>
    <xf numFmtId="165" fontId="23" fillId="0" borderId="11" xfId="7" applyNumberFormat="1" applyFont="1" applyFill="1" applyBorder="1" applyAlignment="1">
      <alignment horizontal="center"/>
    </xf>
    <xf numFmtId="165" fontId="22" fillId="0" borderId="11" xfId="0" applyNumberFormat="1" applyFont="1" applyFill="1" applyBorder="1" applyAlignment="1">
      <alignment horizontal="center"/>
    </xf>
    <xf numFmtId="166" fontId="20" fillId="0" borderId="39" xfId="43" applyNumberFormat="1" applyFont="1" applyFill="1" applyBorder="1" applyAlignment="1">
      <alignment horizontal="center"/>
    </xf>
    <xf numFmtId="0" fontId="20" fillId="37" borderId="38" xfId="0" applyFont="1" applyFill="1" applyBorder="1"/>
    <xf numFmtId="166" fontId="20" fillId="37" borderId="56" xfId="43" applyNumberFormat="1" applyFont="1" applyFill="1" applyBorder="1" applyAlignment="1">
      <alignment horizontal="center"/>
    </xf>
    <xf numFmtId="10" fontId="22" fillId="37" borderId="56" xfId="0" applyNumberFormat="1" applyFont="1" applyFill="1" applyBorder="1" applyAlignment="1">
      <alignment horizontal="center"/>
    </xf>
    <xf numFmtId="0" fontId="20" fillId="37" borderId="56" xfId="0" applyFont="1" applyFill="1" applyBorder="1" applyAlignment="1">
      <alignment horizontal="center"/>
    </xf>
    <xf numFmtId="166" fontId="20" fillId="37" borderId="56" xfId="0" applyNumberFormat="1" applyFont="1" applyFill="1" applyBorder="1" applyAlignment="1">
      <alignment horizontal="center"/>
    </xf>
    <xf numFmtId="165" fontId="20" fillId="37" borderId="56" xfId="1" applyNumberFormat="1" applyFont="1" applyFill="1" applyBorder="1" applyAlignment="1">
      <alignment horizontal="center"/>
    </xf>
    <xf numFmtId="165" fontId="20" fillId="37" borderId="55" xfId="0" applyNumberFormat="1" applyFont="1" applyFill="1" applyBorder="1" applyAlignment="1">
      <alignment horizontal="center"/>
    </xf>
    <xf numFmtId="0" fontId="18" fillId="0" borderId="38" xfId="0" applyFont="1" applyFill="1" applyBorder="1" applyAlignment="1">
      <alignment vertical="center" wrapText="1"/>
    </xf>
    <xf numFmtId="0" fontId="22" fillId="39" borderId="54" xfId="0" applyFont="1" applyFill="1" applyBorder="1"/>
    <xf numFmtId="166" fontId="22" fillId="39" borderId="63" xfId="43" applyNumberFormat="1" applyFont="1" applyFill="1" applyBorder="1" applyAlignment="1">
      <alignment horizontal="center"/>
    </xf>
    <xf numFmtId="165" fontId="22" fillId="39" borderId="64" xfId="0" applyNumberFormat="1" applyFont="1" applyFill="1" applyBorder="1" applyAlignment="1">
      <alignment horizontal="center"/>
    </xf>
    <xf numFmtId="165" fontId="22" fillId="39" borderId="64" xfId="1" applyNumberFormat="1" applyFont="1" applyFill="1" applyBorder="1" applyAlignment="1">
      <alignment horizontal="center"/>
    </xf>
    <xf numFmtId="166" fontId="22" fillId="39" borderId="63" xfId="0" applyNumberFormat="1" applyFont="1" applyFill="1" applyBorder="1" applyAlignment="1">
      <alignment horizontal="center"/>
    </xf>
    <xf numFmtId="165" fontId="22" fillId="39" borderId="65" xfId="1" applyNumberFormat="1" applyFont="1" applyFill="1" applyBorder="1" applyAlignment="1">
      <alignment horizontal="center"/>
    </xf>
    <xf numFmtId="0" fontId="20" fillId="0" borderId="66" xfId="0" quotePrefix="1" applyNumberFormat="1" applyFont="1" applyFill="1" applyBorder="1" applyAlignment="1">
      <alignment wrapText="1"/>
    </xf>
    <xf numFmtId="0" fontId="20" fillId="0" borderId="66" xfId="0" quotePrefix="1" applyNumberFormat="1" applyFont="1" applyFill="1" applyBorder="1" applyAlignment="1">
      <alignment horizontal="center" wrapText="1"/>
    </xf>
    <xf numFmtId="0" fontId="20" fillId="0" borderId="67" xfId="0" quotePrefix="1" applyNumberFormat="1" applyFont="1" applyFill="1" applyBorder="1" applyAlignment="1">
      <alignment wrapText="1"/>
    </xf>
    <xf numFmtId="0" fontId="20" fillId="0" borderId="68" xfId="0" quotePrefix="1" applyNumberFormat="1" applyFont="1" applyFill="1" applyBorder="1" applyAlignment="1">
      <alignment wrapText="1"/>
    </xf>
    <xf numFmtId="10" fontId="20" fillId="0" borderId="66" xfId="1" quotePrefix="1" applyNumberFormat="1" applyFont="1" applyFill="1" applyBorder="1" applyAlignment="1">
      <alignment wrapText="1"/>
    </xf>
    <xf numFmtId="0" fontId="20" fillId="0" borderId="66" xfId="0" applyNumberFormat="1" applyFont="1" applyFill="1" applyBorder="1" applyAlignment="1">
      <alignment horizontal="center" wrapText="1"/>
    </xf>
    <xf numFmtId="0" fontId="22" fillId="0" borderId="66" xfId="0" applyFont="1" applyFill="1" applyBorder="1"/>
    <xf numFmtId="0" fontId="22" fillId="34" borderId="0" xfId="0" applyFont="1" applyFill="1"/>
    <xf numFmtId="10" fontId="22" fillId="34" borderId="0" xfId="0" applyNumberFormat="1" applyFont="1" applyFill="1"/>
    <xf numFmtId="0" fontId="22" fillId="0" borderId="0" xfId="0" applyFont="1"/>
    <xf numFmtId="0" fontId="22" fillId="36" borderId="0" xfId="0" applyFont="1" applyFill="1"/>
    <xf numFmtId="10" fontId="22" fillId="36" borderId="0" xfId="0" applyNumberFormat="1" applyFont="1" applyFill="1"/>
    <xf numFmtId="10" fontId="22" fillId="0" borderId="0" xfId="0" applyNumberFormat="1" applyFont="1"/>
    <xf numFmtId="0" fontId="18" fillId="0" borderId="19" xfId="0" applyFont="1" applyBorder="1" applyAlignment="1">
      <alignment horizontal="center" vertical="center"/>
    </xf>
    <xf numFmtId="0" fontId="18" fillId="0" borderId="18" xfId="0" applyFont="1" applyBorder="1" applyAlignment="1">
      <alignment horizontal="center"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0" fontId="20" fillId="40" borderId="38" xfId="0" applyFont="1" applyFill="1" applyBorder="1" applyAlignment="1">
      <alignment horizontal="center" vertical="center" wrapText="1"/>
    </xf>
    <xf numFmtId="0" fontId="20" fillId="40" borderId="56" xfId="0" applyFont="1" applyFill="1" applyBorder="1" applyAlignment="1">
      <alignment horizontal="center" vertical="center"/>
    </xf>
    <xf numFmtId="0" fontId="20" fillId="40" borderId="55" xfId="0" applyFont="1" applyFill="1" applyBorder="1" applyAlignment="1">
      <alignment horizontal="center" vertical="center"/>
    </xf>
    <xf numFmtId="0" fontId="20" fillId="40" borderId="56" xfId="0" applyFont="1" applyFill="1" applyBorder="1" applyAlignment="1">
      <alignment horizontal="center" vertical="center" wrapText="1"/>
    </xf>
    <xf numFmtId="0" fontId="27" fillId="39" borderId="57" xfId="0" applyFont="1" applyFill="1" applyBorder="1" applyAlignment="1">
      <alignment horizontal="left" vertical="center" wrapText="1"/>
    </xf>
    <xf numFmtId="0" fontId="27" fillId="39" borderId="58" xfId="0" applyFont="1" applyFill="1" applyBorder="1" applyAlignment="1">
      <alignment horizontal="left" vertical="center" wrapText="1"/>
    </xf>
    <xf numFmtId="0" fontId="27" fillId="39" borderId="59" xfId="0" applyFont="1" applyFill="1" applyBorder="1" applyAlignment="1">
      <alignment horizontal="left" vertical="center" wrapText="1"/>
    </xf>
    <xf numFmtId="0" fontId="27" fillId="39" borderId="10" xfId="0" applyFont="1" applyFill="1" applyBorder="1" applyAlignment="1">
      <alignment horizontal="left" vertical="center" wrapText="1"/>
    </xf>
    <xf numFmtId="0" fontId="27" fillId="39" borderId="0" xfId="0" applyFont="1" applyFill="1" applyBorder="1" applyAlignment="1">
      <alignment horizontal="left" vertical="center" wrapText="1"/>
    </xf>
    <xf numFmtId="0" fontId="27" fillId="39" borderId="11" xfId="0" applyFont="1" applyFill="1" applyBorder="1" applyAlignment="1">
      <alignment horizontal="left" vertical="center" wrapText="1"/>
    </xf>
    <xf numFmtId="0" fontId="27" fillId="39" borderId="60" xfId="0" applyFont="1" applyFill="1" applyBorder="1" applyAlignment="1">
      <alignment horizontal="left" vertical="center" wrapText="1"/>
    </xf>
    <xf numFmtId="0" fontId="27" fillId="39" borderId="61" xfId="0" applyFont="1" applyFill="1" applyBorder="1" applyAlignment="1">
      <alignment horizontal="left" vertical="center" wrapText="1"/>
    </xf>
    <xf numFmtId="0" fontId="27" fillId="39" borderId="62" xfId="0" applyFont="1" applyFill="1" applyBorder="1" applyAlignment="1">
      <alignment horizontal="left" vertical="center" wrapText="1"/>
    </xf>
    <xf numFmtId="0" fontId="28" fillId="0" borderId="0" xfId="7" applyFont="1" applyFill="1" applyAlignment="1">
      <alignment horizontal="center"/>
    </xf>
    <xf numFmtId="0" fontId="30" fillId="37" borderId="0" xfId="0" applyFont="1" applyFill="1"/>
    <xf numFmtId="0" fontId="22" fillId="37" borderId="0" xfId="0" applyFont="1" applyFill="1"/>
    <xf numFmtId="0" fontId="23" fillId="0" borderId="0" xfId="44" applyFont="1"/>
    <xf numFmtId="0" fontId="22" fillId="0" borderId="0" xfId="0" applyFont="1" applyAlignment="1">
      <alignment vertical="center"/>
    </xf>
    <xf numFmtId="0" fontId="32" fillId="0" borderId="0" xfId="0" applyFont="1" applyAlignment="1">
      <alignment vertical="center"/>
    </xf>
    <xf numFmtId="0" fontId="31" fillId="0" borderId="0" xfId="0" applyFont="1"/>
    <xf numFmtId="0" fontId="32" fillId="0" borderId="0" xfId="0" applyFont="1" applyAlignment="1">
      <alignment horizontal="center" vertical="center"/>
    </xf>
    <xf numFmtId="0" fontId="22" fillId="0" borderId="0" xfId="0" applyFont="1" applyAlignment="1">
      <alignment horizontal="right"/>
    </xf>
    <xf numFmtId="0" fontId="20" fillId="0" borderId="22" xfId="0" applyFont="1" applyFill="1" applyBorder="1" applyAlignment="1">
      <alignment vertical="center" wrapText="1"/>
    </xf>
    <xf numFmtId="2" fontId="20" fillId="0" borderId="22" xfId="0" applyNumberFormat="1" applyFont="1" applyFill="1" applyBorder="1" applyAlignment="1">
      <alignment horizontal="center" vertical="center" wrapText="1"/>
    </xf>
    <xf numFmtId="1" fontId="20" fillId="0" borderId="27" xfId="0" applyNumberFormat="1" applyFont="1" applyFill="1" applyBorder="1" applyAlignment="1">
      <alignment horizontal="center" vertical="center" wrapText="1"/>
    </xf>
    <xf numFmtId="0" fontId="20" fillId="0" borderId="24" xfId="0" applyFont="1" applyFill="1" applyBorder="1" applyAlignment="1">
      <alignment vertical="center" wrapText="1"/>
    </xf>
    <xf numFmtId="49" fontId="22" fillId="0" borderId="0" xfId="0" applyNumberFormat="1" applyFont="1" applyAlignment="1">
      <alignment vertical="center"/>
    </xf>
    <xf numFmtId="49" fontId="23" fillId="0" borderId="0" xfId="44" applyNumberFormat="1" applyFont="1"/>
  </cellXfs>
  <cellStyles count="45">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2" xfId="43" xr:uid="{00000000-0005-0000-0000-00001B000000}"/>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4"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FFFFBE"/>
      <color rgb="FFA8A800"/>
      <color rgb="FFC8F0C8"/>
      <color rgb="FFE6E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japr.homestead.com/Gordon_FinalVersion131216.pdf" TargetMode="External"/><Relationship Id="rId2" Type="http://schemas.openxmlformats.org/officeDocument/2006/relationships/hyperlink" Target="http://www.canadiansuburbs.ca/" TargetMode="External"/><Relationship Id="rId1" Type="http://schemas.openxmlformats.org/officeDocument/2006/relationships/hyperlink" Target="http://www.chass.utoronto.c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150.statcan.gc.ca/n1/daily-quotidien/171129/t001c-eng.ht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7BBD1-3456-45FE-9E92-861C39021D38}">
  <dimension ref="A1:R46"/>
  <sheetViews>
    <sheetView workbookViewId="0">
      <selection activeCell="B32" sqref="B32"/>
    </sheetView>
  </sheetViews>
  <sheetFormatPr defaultColWidth="12.5703125" defaultRowHeight="12.75" x14ac:dyDescent="0.2"/>
  <cols>
    <col min="1" max="1" width="15.5703125" style="226" customWidth="1"/>
    <col min="2" max="2" width="20.28515625" style="226" customWidth="1"/>
    <col min="3" max="16384" width="12.5703125" style="226"/>
  </cols>
  <sheetData>
    <row r="1" spans="1:18" x14ac:dyDescent="0.2">
      <c r="A1" s="248" t="s">
        <v>132</v>
      </c>
      <c r="B1" s="249"/>
    </row>
    <row r="2" spans="1:18" x14ac:dyDescent="0.2">
      <c r="A2" s="250" t="s">
        <v>133</v>
      </c>
    </row>
    <row r="3" spans="1:18" x14ac:dyDescent="0.2">
      <c r="A3" s="226" t="s">
        <v>134</v>
      </c>
    </row>
    <row r="4" spans="1:18" x14ac:dyDescent="0.2">
      <c r="A4" s="226" t="s">
        <v>135</v>
      </c>
    </row>
    <row r="5" spans="1:18" x14ac:dyDescent="0.2">
      <c r="A5" s="226" t="s">
        <v>136</v>
      </c>
    </row>
    <row r="8" spans="1:18" x14ac:dyDescent="0.2">
      <c r="A8" s="248" t="s">
        <v>137</v>
      </c>
      <c r="B8" s="249"/>
    </row>
    <row r="9" spans="1:18" x14ac:dyDescent="0.2">
      <c r="A9" s="251" t="s">
        <v>138</v>
      </c>
      <c r="B9" s="252"/>
      <c r="C9" s="252"/>
      <c r="D9" s="252"/>
      <c r="E9" s="252"/>
      <c r="F9" s="252"/>
      <c r="G9" s="252"/>
      <c r="H9" s="252"/>
      <c r="I9" s="252"/>
      <c r="J9" s="252"/>
    </row>
    <row r="10" spans="1:18" x14ac:dyDescent="0.2">
      <c r="A10" s="251" t="s">
        <v>139</v>
      </c>
      <c r="B10" s="252"/>
      <c r="C10" s="252"/>
      <c r="D10" s="252"/>
      <c r="E10" s="252"/>
      <c r="F10" s="252"/>
      <c r="G10" s="252"/>
      <c r="H10" s="252"/>
      <c r="I10" s="252"/>
      <c r="J10" s="252"/>
      <c r="K10" s="252"/>
      <c r="L10" s="252"/>
      <c r="M10" s="252"/>
    </row>
    <row r="11" spans="1:18" x14ac:dyDescent="0.2">
      <c r="A11" s="251" t="s">
        <v>140</v>
      </c>
      <c r="B11" s="252"/>
      <c r="C11" s="252"/>
      <c r="D11" s="252"/>
      <c r="E11" s="252"/>
      <c r="F11" s="252"/>
      <c r="G11" s="252"/>
      <c r="H11" s="252"/>
      <c r="I11" s="252"/>
      <c r="J11" s="252"/>
      <c r="K11" s="252"/>
      <c r="L11" s="252"/>
      <c r="M11" s="252"/>
      <c r="N11" s="252"/>
      <c r="O11" s="252"/>
      <c r="P11" s="252"/>
      <c r="Q11" s="252"/>
      <c r="R11" s="252"/>
    </row>
    <row r="12" spans="1:18" x14ac:dyDescent="0.2">
      <c r="A12" s="251" t="s">
        <v>141</v>
      </c>
      <c r="B12" s="252"/>
      <c r="C12" s="252"/>
      <c r="D12" s="252"/>
      <c r="E12" s="252"/>
      <c r="F12" s="252"/>
      <c r="G12" s="252"/>
      <c r="H12" s="252"/>
      <c r="I12" s="252"/>
      <c r="J12" s="252"/>
      <c r="K12" s="252"/>
      <c r="L12" s="252"/>
      <c r="M12" s="252"/>
      <c r="N12" s="252"/>
      <c r="O12" s="252"/>
      <c r="P12" s="252"/>
      <c r="Q12" s="252"/>
    </row>
    <row r="13" spans="1:18" x14ac:dyDescent="0.2">
      <c r="A13" s="253" t="s">
        <v>142</v>
      </c>
      <c r="B13" s="254"/>
      <c r="C13" s="254"/>
      <c r="D13" s="254"/>
      <c r="E13" s="254"/>
      <c r="F13" s="254"/>
      <c r="G13" s="254"/>
      <c r="H13" s="254"/>
      <c r="I13" s="254"/>
      <c r="J13" s="254"/>
      <c r="K13" s="254"/>
      <c r="L13" s="254"/>
      <c r="M13" s="254"/>
      <c r="N13" s="254"/>
      <c r="O13" s="254"/>
      <c r="P13" s="254"/>
      <c r="Q13" s="254"/>
      <c r="R13" s="254"/>
    </row>
    <row r="15" spans="1:18" x14ac:dyDescent="0.2">
      <c r="E15" s="226" t="s">
        <v>143</v>
      </c>
    </row>
    <row r="16" spans="1:18" x14ac:dyDescent="0.2">
      <c r="A16" s="248" t="s">
        <v>144</v>
      </c>
      <c r="B16" s="249"/>
    </row>
    <row r="17" spans="1:2" x14ac:dyDescent="0.2">
      <c r="A17" s="226" t="s">
        <v>145</v>
      </c>
      <c r="B17" s="226" t="s">
        <v>146</v>
      </c>
    </row>
    <row r="19" spans="1:2" x14ac:dyDescent="0.2">
      <c r="A19" s="226" t="s">
        <v>147</v>
      </c>
      <c r="B19" s="250" t="s">
        <v>148</v>
      </c>
    </row>
    <row r="21" spans="1:2" x14ac:dyDescent="0.2">
      <c r="A21" s="226" t="s">
        <v>149</v>
      </c>
      <c r="B21" s="226" t="s">
        <v>150</v>
      </c>
    </row>
    <row r="22" spans="1:2" x14ac:dyDescent="0.2">
      <c r="B22" s="226" t="s">
        <v>151</v>
      </c>
    </row>
    <row r="23" spans="1:2" x14ac:dyDescent="0.2">
      <c r="B23" s="226" t="s">
        <v>152</v>
      </c>
    </row>
    <row r="25" spans="1:2" x14ac:dyDescent="0.2">
      <c r="A25" s="226" t="s">
        <v>153</v>
      </c>
      <c r="B25" s="226" t="s">
        <v>154</v>
      </c>
    </row>
    <row r="27" spans="1:2" x14ac:dyDescent="0.2">
      <c r="A27" s="226" t="s">
        <v>155</v>
      </c>
      <c r="B27" s="226" t="s">
        <v>156</v>
      </c>
    </row>
    <row r="30" spans="1:2" x14ac:dyDescent="0.2">
      <c r="A30" s="248" t="s">
        <v>157</v>
      </c>
      <c r="B30" s="249"/>
    </row>
    <row r="31" spans="1:2" x14ac:dyDescent="0.2">
      <c r="A31" s="226" t="s">
        <v>158</v>
      </c>
    </row>
    <row r="32" spans="1:2" x14ac:dyDescent="0.2">
      <c r="A32" s="250" t="s">
        <v>159</v>
      </c>
    </row>
    <row r="46" spans="1:1" x14ac:dyDescent="0.2">
      <c r="A46" s="255"/>
    </row>
  </sheetData>
  <hyperlinks>
    <hyperlink ref="B19" r:id="rId1" xr:uid="{9048066F-4119-498C-A4B8-971FCAF0D17A}"/>
    <hyperlink ref="A2" r:id="rId2" xr:uid="{8B17B9D0-9392-4C93-9F77-72CB0087F25A}"/>
    <hyperlink ref="A32" r:id="rId3" xr:uid="{187C1A27-5385-4CB4-9369-2095295A0CE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8"/>
  <sheetViews>
    <sheetView topLeftCell="A2" workbookViewId="0">
      <selection activeCell="V2" sqref="V2:V28"/>
    </sheetView>
  </sheetViews>
  <sheetFormatPr defaultRowHeight="12.75" x14ac:dyDescent="0.2"/>
  <cols>
    <col min="1" max="1" width="12.5703125" style="226" bestFit="1" customWidth="1"/>
    <col min="2" max="21" width="9.140625" style="226"/>
    <col min="22" max="22" width="12" style="226" bestFit="1" customWidth="1"/>
    <col min="23" max="16384" width="9.140625" style="226"/>
  </cols>
  <sheetData>
    <row r="1" spans="1:22" s="223" customFormat="1" ht="115.5" thickBot="1" x14ac:dyDescent="0.25">
      <c r="A1" s="217" t="s">
        <v>16</v>
      </c>
      <c r="B1" s="218" t="s">
        <v>117</v>
      </c>
      <c r="C1" s="218" t="s">
        <v>118</v>
      </c>
      <c r="D1" s="219" t="s">
        <v>19</v>
      </c>
      <c r="E1" s="217" t="s">
        <v>3</v>
      </c>
      <c r="F1" s="217" t="s">
        <v>17</v>
      </c>
      <c r="G1" s="217" t="s">
        <v>18</v>
      </c>
      <c r="H1" s="217" t="s">
        <v>20</v>
      </c>
      <c r="I1" s="220" t="s">
        <v>21</v>
      </c>
      <c r="J1" s="219" t="s">
        <v>119</v>
      </c>
      <c r="K1" s="217" t="s">
        <v>120</v>
      </c>
      <c r="L1" s="217" t="s">
        <v>121</v>
      </c>
      <c r="M1" s="217" t="s">
        <v>122</v>
      </c>
      <c r="N1" s="221" t="s">
        <v>123</v>
      </c>
      <c r="O1" s="217" t="s">
        <v>124</v>
      </c>
      <c r="P1" s="217" t="s">
        <v>125</v>
      </c>
      <c r="Q1" s="217" t="s">
        <v>126</v>
      </c>
      <c r="R1" s="221" t="s">
        <v>127</v>
      </c>
      <c r="S1" s="217" t="s">
        <v>128</v>
      </c>
      <c r="T1" s="217" t="s">
        <v>129</v>
      </c>
      <c r="U1" s="220" t="s">
        <v>130</v>
      </c>
      <c r="V1" s="222" t="s">
        <v>131</v>
      </c>
    </row>
    <row r="2" spans="1:22" ht="13.5" thickTop="1" x14ac:dyDescent="0.2">
      <c r="A2" s="224" t="s">
        <v>89</v>
      </c>
      <c r="B2" s="224" t="s">
        <v>90</v>
      </c>
      <c r="C2" s="224" t="s">
        <v>85</v>
      </c>
      <c r="D2" s="224">
        <v>2.4405999755859376</v>
      </c>
      <c r="E2" s="224">
        <v>1276</v>
      </c>
      <c r="F2" s="224">
        <v>884</v>
      </c>
      <c r="G2" s="224">
        <v>765</v>
      </c>
      <c r="H2" s="224">
        <v>522.82226205204267</v>
      </c>
      <c r="I2" s="224">
        <v>362.20601853762201</v>
      </c>
      <c r="J2" s="224">
        <v>600</v>
      </c>
      <c r="K2" s="224">
        <v>240</v>
      </c>
      <c r="L2" s="224">
        <v>80</v>
      </c>
      <c r="M2" s="224">
        <v>75</v>
      </c>
      <c r="N2" s="225">
        <v>0.125</v>
      </c>
      <c r="O2" s="224">
        <v>175</v>
      </c>
      <c r="P2" s="224">
        <v>15</v>
      </c>
      <c r="Q2" s="224">
        <v>190</v>
      </c>
      <c r="R2" s="225">
        <v>0.31666666666666665</v>
      </c>
      <c r="S2" s="224">
        <v>0</v>
      </c>
      <c r="T2" s="224">
        <v>10</v>
      </c>
      <c r="U2" s="224">
        <v>10</v>
      </c>
      <c r="V2" s="224" t="s">
        <v>4</v>
      </c>
    </row>
    <row r="3" spans="1:22" x14ac:dyDescent="0.2">
      <c r="A3" s="227" t="s">
        <v>97</v>
      </c>
      <c r="B3" s="227" t="s">
        <v>90</v>
      </c>
      <c r="C3" s="227" t="s">
        <v>85</v>
      </c>
      <c r="D3" s="227">
        <v>3.5070001220703126</v>
      </c>
      <c r="E3" s="227">
        <v>4647</v>
      </c>
      <c r="F3" s="227">
        <v>2327</v>
      </c>
      <c r="G3" s="227">
        <v>2198</v>
      </c>
      <c r="H3" s="227">
        <v>1325.0641112771627</v>
      </c>
      <c r="I3" s="227">
        <v>663.53005959585914</v>
      </c>
      <c r="J3" s="227">
        <v>1990</v>
      </c>
      <c r="K3" s="227">
        <v>1380</v>
      </c>
      <c r="L3" s="227">
        <v>350</v>
      </c>
      <c r="M3" s="227">
        <v>70</v>
      </c>
      <c r="N3" s="228">
        <v>3.5175879396984924E-2</v>
      </c>
      <c r="O3" s="227">
        <v>165</v>
      </c>
      <c r="P3" s="227">
        <v>15</v>
      </c>
      <c r="Q3" s="227">
        <v>180</v>
      </c>
      <c r="R3" s="228">
        <v>9.0452261306532666E-2</v>
      </c>
      <c r="S3" s="227">
        <v>0</v>
      </c>
      <c r="T3" s="227">
        <v>10</v>
      </c>
      <c r="U3" s="227">
        <v>10</v>
      </c>
      <c r="V3" s="227" t="s">
        <v>6</v>
      </c>
    </row>
    <row r="4" spans="1:22" x14ac:dyDescent="0.2">
      <c r="A4" s="226" t="s">
        <v>109</v>
      </c>
      <c r="B4" s="226" t="s">
        <v>90</v>
      </c>
      <c r="C4" s="226" t="s">
        <v>85</v>
      </c>
      <c r="D4" s="226">
        <v>25.570200195312498</v>
      </c>
      <c r="E4" s="226">
        <v>2541</v>
      </c>
      <c r="F4" s="226">
        <v>1001</v>
      </c>
      <c r="G4" s="226">
        <v>954</v>
      </c>
      <c r="H4" s="226">
        <v>99.373488693522759</v>
      </c>
      <c r="I4" s="226">
        <v>39.147131909569573</v>
      </c>
      <c r="J4" s="226">
        <v>1190</v>
      </c>
      <c r="K4" s="226">
        <v>920</v>
      </c>
      <c r="L4" s="226">
        <v>145</v>
      </c>
      <c r="M4" s="226">
        <v>60</v>
      </c>
      <c r="N4" s="229">
        <v>5.0420168067226892E-2</v>
      </c>
      <c r="O4" s="226">
        <v>25</v>
      </c>
      <c r="P4" s="226">
        <v>10</v>
      </c>
      <c r="Q4" s="226">
        <v>35</v>
      </c>
      <c r="R4" s="229">
        <v>2.9411764705882353E-2</v>
      </c>
      <c r="S4" s="226">
        <v>0</v>
      </c>
      <c r="T4" s="226">
        <v>10</v>
      </c>
      <c r="U4" s="226">
        <v>25</v>
      </c>
      <c r="V4" s="226" t="s">
        <v>2</v>
      </c>
    </row>
    <row r="5" spans="1:22" x14ac:dyDescent="0.2">
      <c r="A5" s="227" t="s">
        <v>98</v>
      </c>
      <c r="B5" s="227" t="s">
        <v>90</v>
      </c>
      <c r="C5" s="227" t="s">
        <v>85</v>
      </c>
      <c r="D5" s="227">
        <v>10.76989990234375</v>
      </c>
      <c r="E5" s="227">
        <v>5590</v>
      </c>
      <c r="F5" s="227">
        <v>1954</v>
      </c>
      <c r="G5" s="227">
        <v>1913</v>
      </c>
      <c r="H5" s="227">
        <v>519.03917870058399</v>
      </c>
      <c r="I5" s="227">
        <v>181.4315841110807</v>
      </c>
      <c r="J5" s="227">
        <v>2880</v>
      </c>
      <c r="K5" s="227">
        <v>2440</v>
      </c>
      <c r="L5" s="227">
        <v>320</v>
      </c>
      <c r="M5" s="227">
        <v>50</v>
      </c>
      <c r="N5" s="228">
        <v>1.7361111111111112E-2</v>
      </c>
      <c r="O5" s="227">
        <v>40</v>
      </c>
      <c r="P5" s="227">
        <v>15</v>
      </c>
      <c r="Q5" s="227">
        <v>55</v>
      </c>
      <c r="R5" s="228">
        <v>1.9097222222222224E-2</v>
      </c>
      <c r="S5" s="227">
        <v>0</v>
      </c>
      <c r="T5" s="227">
        <v>0</v>
      </c>
      <c r="U5" s="227">
        <v>10</v>
      </c>
      <c r="V5" s="227" t="s">
        <v>6</v>
      </c>
    </row>
    <row r="6" spans="1:22" x14ac:dyDescent="0.2">
      <c r="A6" s="227" t="s">
        <v>99</v>
      </c>
      <c r="B6" s="227" t="s">
        <v>90</v>
      </c>
      <c r="C6" s="227" t="s">
        <v>85</v>
      </c>
      <c r="D6" s="227">
        <v>7.1938000488281251</v>
      </c>
      <c r="E6" s="227">
        <v>5171</v>
      </c>
      <c r="F6" s="227">
        <v>2005</v>
      </c>
      <c r="G6" s="227">
        <v>1931</v>
      </c>
      <c r="H6" s="227">
        <v>718.81341779055413</v>
      </c>
      <c r="I6" s="227">
        <v>278.7122225237016</v>
      </c>
      <c r="J6" s="227">
        <v>2765</v>
      </c>
      <c r="K6" s="227">
        <v>2130</v>
      </c>
      <c r="L6" s="227">
        <v>445</v>
      </c>
      <c r="M6" s="227">
        <v>55</v>
      </c>
      <c r="N6" s="228">
        <v>1.9891500904159132E-2</v>
      </c>
      <c r="O6" s="227">
        <v>110</v>
      </c>
      <c r="P6" s="227">
        <v>0</v>
      </c>
      <c r="Q6" s="227">
        <v>110</v>
      </c>
      <c r="R6" s="228">
        <v>3.9783001808318265E-2</v>
      </c>
      <c r="S6" s="227">
        <v>0</v>
      </c>
      <c r="T6" s="227">
        <v>10</v>
      </c>
      <c r="U6" s="227">
        <v>0</v>
      </c>
      <c r="V6" s="227" t="s">
        <v>6</v>
      </c>
    </row>
    <row r="7" spans="1:22" x14ac:dyDescent="0.2">
      <c r="A7" s="227" t="s">
        <v>100</v>
      </c>
      <c r="B7" s="227" t="s">
        <v>90</v>
      </c>
      <c r="C7" s="227" t="s">
        <v>85</v>
      </c>
      <c r="D7" s="227">
        <v>4.6717001342773434</v>
      </c>
      <c r="E7" s="227">
        <v>6885</v>
      </c>
      <c r="F7" s="227">
        <v>2941</v>
      </c>
      <c r="G7" s="227">
        <v>2761</v>
      </c>
      <c r="H7" s="227">
        <v>1473.7675368937239</v>
      </c>
      <c r="I7" s="227">
        <v>629.53526884596113</v>
      </c>
      <c r="J7" s="227">
        <v>3410</v>
      </c>
      <c r="K7" s="227">
        <v>2165</v>
      </c>
      <c r="L7" s="227">
        <v>525</v>
      </c>
      <c r="M7" s="227">
        <v>215</v>
      </c>
      <c r="N7" s="228">
        <v>6.3049853372434017E-2</v>
      </c>
      <c r="O7" s="227">
        <v>360</v>
      </c>
      <c r="P7" s="227">
        <v>55</v>
      </c>
      <c r="Q7" s="227">
        <v>415</v>
      </c>
      <c r="R7" s="228">
        <v>0.1217008797653959</v>
      </c>
      <c r="S7" s="227">
        <v>0</v>
      </c>
      <c r="T7" s="227">
        <v>65</v>
      </c>
      <c r="U7" s="227">
        <v>25</v>
      </c>
      <c r="V7" s="227" t="s">
        <v>6</v>
      </c>
    </row>
    <row r="8" spans="1:22" x14ac:dyDescent="0.2">
      <c r="A8" s="224" t="s">
        <v>91</v>
      </c>
      <c r="B8" s="224" t="s">
        <v>90</v>
      </c>
      <c r="C8" s="224" t="s">
        <v>85</v>
      </c>
      <c r="D8" s="224">
        <v>3.4082998657226562</v>
      </c>
      <c r="E8" s="224">
        <v>2645</v>
      </c>
      <c r="F8" s="224">
        <v>1335</v>
      </c>
      <c r="G8" s="224">
        <v>1254</v>
      </c>
      <c r="H8" s="224">
        <v>776.04674007730978</v>
      </c>
      <c r="I8" s="224">
        <v>391.69088771387845</v>
      </c>
      <c r="J8" s="224">
        <v>1175</v>
      </c>
      <c r="K8" s="224">
        <v>675</v>
      </c>
      <c r="L8" s="224">
        <v>155</v>
      </c>
      <c r="M8" s="224">
        <v>50</v>
      </c>
      <c r="N8" s="225">
        <v>4.2553191489361701E-2</v>
      </c>
      <c r="O8" s="224">
        <v>250</v>
      </c>
      <c r="P8" s="224">
        <v>10</v>
      </c>
      <c r="Q8" s="224">
        <v>260</v>
      </c>
      <c r="R8" s="225">
        <v>0.22127659574468084</v>
      </c>
      <c r="S8" s="224">
        <v>0</v>
      </c>
      <c r="T8" s="224">
        <v>25</v>
      </c>
      <c r="U8" s="224">
        <v>0</v>
      </c>
      <c r="V8" s="224" t="s">
        <v>4</v>
      </c>
    </row>
    <row r="9" spans="1:22" x14ac:dyDescent="0.2">
      <c r="A9" s="224" t="s">
        <v>92</v>
      </c>
      <c r="B9" s="224" t="s">
        <v>90</v>
      </c>
      <c r="C9" s="224" t="s">
        <v>85</v>
      </c>
      <c r="D9" s="224">
        <v>1.5127000427246093</v>
      </c>
      <c r="E9" s="224">
        <v>4630</v>
      </c>
      <c r="F9" s="224">
        <v>2723</v>
      </c>
      <c r="G9" s="224">
        <v>2444</v>
      </c>
      <c r="H9" s="224">
        <v>3060.7522107691925</v>
      </c>
      <c r="I9" s="224">
        <v>1800.0924989037821</v>
      </c>
      <c r="J9" s="224">
        <v>2145</v>
      </c>
      <c r="K9" s="224">
        <v>905</v>
      </c>
      <c r="L9" s="224">
        <v>220</v>
      </c>
      <c r="M9" s="224">
        <v>120</v>
      </c>
      <c r="N9" s="225">
        <v>5.5944055944055944E-2</v>
      </c>
      <c r="O9" s="224">
        <v>785</v>
      </c>
      <c r="P9" s="224">
        <v>60</v>
      </c>
      <c r="Q9" s="224">
        <v>845</v>
      </c>
      <c r="R9" s="225">
        <v>0.39393939393939392</v>
      </c>
      <c r="S9" s="224">
        <v>0</v>
      </c>
      <c r="T9" s="224">
        <v>40</v>
      </c>
      <c r="U9" s="224">
        <v>20</v>
      </c>
      <c r="V9" s="224" t="s">
        <v>4</v>
      </c>
    </row>
    <row r="10" spans="1:22" x14ac:dyDescent="0.2">
      <c r="A10" s="224" t="s">
        <v>93</v>
      </c>
      <c r="B10" s="224" t="s">
        <v>90</v>
      </c>
      <c r="C10" s="224" t="s">
        <v>85</v>
      </c>
      <c r="D10" s="224">
        <v>1.0491999816894531</v>
      </c>
      <c r="E10" s="224">
        <v>3115</v>
      </c>
      <c r="F10" s="224">
        <v>1728</v>
      </c>
      <c r="G10" s="224">
        <v>1553</v>
      </c>
      <c r="H10" s="224">
        <v>2968.9287594002185</v>
      </c>
      <c r="I10" s="224">
        <v>1646.9691480717745</v>
      </c>
      <c r="J10" s="224">
        <v>1685</v>
      </c>
      <c r="K10" s="224">
        <v>920</v>
      </c>
      <c r="L10" s="224">
        <v>155</v>
      </c>
      <c r="M10" s="224">
        <v>65</v>
      </c>
      <c r="N10" s="225">
        <v>3.857566765578635E-2</v>
      </c>
      <c r="O10" s="224">
        <v>420</v>
      </c>
      <c r="P10" s="224">
        <v>60</v>
      </c>
      <c r="Q10" s="224">
        <v>480</v>
      </c>
      <c r="R10" s="225">
        <v>0.28486646884272998</v>
      </c>
      <c r="S10" s="224">
        <v>0</v>
      </c>
      <c r="T10" s="224">
        <v>10</v>
      </c>
      <c r="U10" s="224">
        <v>45</v>
      </c>
      <c r="V10" s="224" t="s">
        <v>4</v>
      </c>
    </row>
    <row r="11" spans="1:22" x14ac:dyDescent="0.2">
      <c r="A11" s="224" t="s">
        <v>94</v>
      </c>
      <c r="B11" s="224" t="s">
        <v>90</v>
      </c>
      <c r="C11" s="224" t="s">
        <v>85</v>
      </c>
      <c r="D11" s="224">
        <v>2.2150999450683595</v>
      </c>
      <c r="E11" s="224">
        <v>4369</v>
      </c>
      <c r="F11" s="224">
        <v>2085</v>
      </c>
      <c r="G11" s="224">
        <v>1928</v>
      </c>
      <c r="H11" s="224">
        <v>1972.3714994111338</v>
      </c>
      <c r="I11" s="224">
        <v>941.26678330789969</v>
      </c>
      <c r="J11" s="224">
        <v>2135</v>
      </c>
      <c r="K11" s="224">
        <v>1340</v>
      </c>
      <c r="L11" s="224">
        <v>255</v>
      </c>
      <c r="M11" s="224">
        <v>130</v>
      </c>
      <c r="N11" s="225">
        <v>6.0889929742388757E-2</v>
      </c>
      <c r="O11" s="224">
        <v>295</v>
      </c>
      <c r="P11" s="224">
        <v>30</v>
      </c>
      <c r="Q11" s="224">
        <v>325</v>
      </c>
      <c r="R11" s="225">
        <v>0.1522248243559719</v>
      </c>
      <c r="S11" s="224">
        <v>0</v>
      </c>
      <c r="T11" s="224">
        <v>50</v>
      </c>
      <c r="U11" s="224">
        <v>30</v>
      </c>
      <c r="V11" s="224" t="s">
        <v>4</v>
      </c>
    </row>
    <row r="12" spans="1:22" x14ac:dyDescent="0.2">
      <c r="A12" s="224" t="s">
        <v>95</v>
      </c>
      <c r="B12" s="224" t="s">
        <v>90</v>
      </c>
      <c r="C12" s="224" t="s">
        <v>85</v>
      </c>
      <c r="D12" s="224">
        <v>1.5824000549316406</v>
      </c>
      <c r="E12" s="224">
        <v>4534</v>
      </c>
      <c r="F12" s="224">
        <v>2341</v>
      </c>
      <c r="G12" s="224">
        <v>2046</v>
      </c>
      <c r="H12" s="224">
        <v>2865.2678479563551</v>
      </c>
      <c r="I12" s="224">
        <v>1479.3983308482195</v>
      </c>
      <c r="J12" s="224">
        <v>2355</v>
      </c>
      <c r="K12" s="224">
        <v>1435</v>
      </c>
      <c r="L12" s="224">
        <v>295</v>
      </c>
      <c r="M12" s="224">
        <v>80</v>
      </c>
      <c r="N12" s="225">
        <v>3.3970276008492568E-2</v>
      </c>
      <c r="O12" s="224">
        <v>430</v>
      </c>
      <c r="P12" s="224">
        <v>55</v>
      </c>
      <c r="Q12" s="224">
        <v>485</v>
      </c>
      <c r="R12" s="225">
        <v>0.20594479830148621</v>
      </c>
      <c r="S12" s="224">
        <v>10</v>
      </c>
      <c r="T12" s="224">
        <v>20</v>
      </c>
      <c r="U12" s="224">
        <v>25</v>
      </c>
      <c r="V12" s="224" t="s">
        <v>4</v>
      </c>
    </row>
    <row r="13" spans="1:22" x14ac:dyDescent="0.2">
      <c r="A13" s="224" t="s">
        <v>96</v>
      </c>
      <c r="B13" s="224" t="s">
        <v>90</v>
      </c>
      <c r="C13" s="224" t="s">
        <v>85</v>
      </c>
      <c r="D13" s="224">
        <v>2.0602999877929689</v>
      </c>
      <c r="E13" s="224">
        <v>1850</v>
      </c>
      <c r="F13" s="224">
        <v>1051</v>
      </c>
      <c r="G13" s="224">
        <v>833</v>
      </c>
      <c r="H13" s="224">
        <v>897.92749160851758</v>
      </c>
      <c r="I13" s="224">
        <v>510.11988847597405</v>
      </c>
      <c r="J13" s="224">
        <v>910</v>
      </c>
      <c r="K13" s="224">
        <v>545</v>
      </c>
      <c r="L13" s="224">
        <v>125</v>
      </c>
      <c r="M13" s="224">
        <v>30</v>
      </c>
      <c r="N13" s="225">
        <v>3.2967032967032968E-2</v>
      </c>
      <c r="O13" s="224">
        <v>170</v>
      </c>
      <c r="P13" s="224">
        <v>25</v>
      </c>
      <c r="Q13" s="224">
        <v>195</v>
      </c>
      <c r="R13" s="225">
        <v>0.21428571428571427</v>
      </c>
      <c r="S13" s="224">
        <v>0</v>
      </c>
      <c r="T13" s="224">
        <v>10</v>
      </c>
      <c r="U13" s="224">
        <v>0</v>
      </c>
      <c r="V13" s="224" t="s">
        <v>4</v>
      </c>
    </row>
    <row r="14" spans="1:22" x14ac:dyDescent="0.2">
      <c r="A14" s="227" t="s">
        <v>101</v>
      </c>
      <c r="B14" s="227" t="s">
        <v>90</v>
      </c>
      <c r="C14" s="227" t="s">
        <v>85</v>
      </c>
      <c r="D14" s="227">
        <v>7.3842999267578122</v>
      </c>
      <c r="E14" s="227">
        <v>7148</v>
      </c>
      <c r="F14" s="227">
        <v>3631</v>
      </c>
      <c r="G14" s="227">
        <v>3203</v>
      </c>
      <c r="H14" s="227">
        <v>967.99968458735623</v>
      </c>
      <c r="I14" s="227">
        <v>491.71892203926842</v>
      </c>
      <c r="J14" s="227">
        <v>3405</v>
      </c>
      <c r="K14" s="227">
        <v>2450</v>
      </c>
      <c r="L14" s="227">
        <v>420</v>
      </c>
      <c r="M14" s="227">
        <v>220</v>
      </c>
      <c r="N14" s="228">
        <v>6.4610866372980913E-2</v>
      </c>
      <c r="O14" s="227">
        <v>240</v>
      </c>
      <c r="P14" s="227">
        <v>25</v>
      </c>
      <c r="Q14" s="227">
        <v>265</v>
      </c>
      <c r="R14" s="228">
        <v>7.7826725403817909E-2</v>
      </c>
      <c r="S14" s="227">
        <v>10</v>
      </c>
      <c r="T14" s="227">
        <v>20</v>
      </c>
      <c r="U14" s="227">
        <v>10</v>
      </c>
      <c r="V14" s="227" t="s">
        <v>6</v>
      </c>
    </row>
    <row r="15" spans="1:22" x14ac:dyDescent="0.2">
      <c r="A15" s="226" t="s">
        <v>110</v>
      </c>
      <c r="B15" s="226" t="s">
        <v>90</v>
      </c>
      <c r="C15" s="226" t="s">
        <v>85</v>
      </c>
      <c r="D15" s="226">
        <v>55.356401367187502</v>
      </c>
      <c r="E15" s="226">
        <v>3304</v>
      </c>
      <c r="F15" s="226">
        <v>1423</v>
      </c>
      <c r="G15" s="226">
        <v>1375</v>
      </c>
      <c r="H15" s="226">
        <v>59.685960763310121</v>
      </c>
      <c r="I15" s="226">
        <v>25.706150776691981</v>
      </c>
      <c r="J15" s="226">
        <v>1820</v>
      </c>
      <c r="K15" s="226">
        <v>1540</v>
      </c>
      <c r="L15" s="226">
        <v>215</v>
      </c>
      <c r="M15" s="226">
        <v>20</v>
      </c>
      <c r="N15" s="229">
        <v>1.098901098901099E-2</v>
      </c>
      <c r="O15" s="226">
        <v>25</v>
      </c>
      <c r="P15" s="226">
        <v>10</v>
      </c>
      <c r="Q15" s="226">
        <v>35</v>
      </c>
      <c r="R15" s="229">
        <v>1.9230769230769232E-2</v>
      </c>
      <c r="S15" s="226">
        <v>0</v>
      </c>
      <c r="T15" s="226">
        <v>10</v>
      </c>
      <c r="U15" s="226">
        <v>0</v>
      </c>
      <c r="V15" s="226" t="s">
        <v>2</v>
      </c>
    </row>
    <row r="16" spans="1:22" x14ac:dyDescent="0.2">
      <c r="A16" s="227" t="s">
        <v>102</v>
      </c>
      <c r="B16" s="227" t="s">
        <v>90</v>
      </c>
      <c r="C16" s="227" t="s">
        <v>85</v>
      </c>
      <c r="D16" s="227">
        <v>12.447800292968751</v>
      </c>
      <c r="E16" s="227">
        <v>6423</v>
      </c>
      <c r="F16" s="227">
        <v>2664</v>
      </c>
      <c r="G16" s="227">
        <v>2540</v>
      </c>
      <c r="H16" s="227">
        <v>515.99478211649068</v>
      </c>
      <c r="I16" s="227">
        <v>214.0137162631685</v>
      </c>
      <c r="J16" s="227">
        <v>3260</v>
      </c>
      <c r="K16" s="227">
        <v>2560</v>
      </c>
      <c r="L16" s="227">
        <v>395</v>
      </c>
      <c r="M16" s="227">
        <v>85</v>
      </c>
      <c r="N16" s="228">
        <v>2.6073619631901839E-2</v>
      </c>
      <c r="O16" s="227">
        <v>105</v>
      </c>
      <c r="P16" s="227">
        <v>45</v>
      </c>
      <c r="Q16" s="227">
        <v>150</v>
      </c>
      <c r="R16" s="228">
        <v>4.6012269938650305E-2</v>
      </c>
      <c r="S16" s="227">
        <v>25</v>
      </c>
      <c r="T16" s="227">
        <v>10</v>
      </c>
      <c r="U16" s="227">
        <v>25</v>
      </c>
      <c r="V16" s="227" t="s">
        <v>6</v>
      </c>
    </row>
    <row r="17" spans="1:22" x14ac:dyDescent="0.2">
      <c r="A17" s="227" t="s">
        <v>103</v>
      </c>
      <c r="B17" s="227" t="s">
        <v>90</v>
      </c>
      <c r="C17" s="227" t="s">
        <v>85</v>
      </c>
      <c r="D17" s="227">
        <v>5.0482000732421879</v>
      </c>
      <c r="E17" s="227">
        <v>5270</v>
      </c>
      <c r="F17" s="227">
        <v>2544</v>
      </c>
      <c r="G17" s="227">
        <v>2374</v>
      </c>
      <c r="H17" s="227">
        <v>1043.9364374509353</v>
      </c>
      <c r="I17" s="227">
        <v>503.94199181692204</v>
      </c>
      <c r="J17" s="227">
        <v>2790</v>
      </c>
      <c r="K17" s="227">
        <v>1860</v>
      </c>
      <c r="L17" s="227">
        <v>395</v>
      </c>
      <c r="M17" s="227">
        <v>125</v>
      </c>
      <c r="N17" s="228">
        <v>4.4802867383512544E-2</v>
      </c>
      <c r="O17" s="227">
        <v>270</v>
      </c>
      <c r="P17" s="227">
        <v>80</v>
      </c>
      <c r="Q17" s="227">
        <v>350</v>
      </c>
      <c r="R17" s="228">
        <v>0.12544802867383512</v>
      </c>
      <c r="S17" s="227">
        <v>0</v>
      </c>
      <c r="T17" s="227">
        <v>25</v>
      </c>
      <c r="U17" s="227">
        <v>30</v>
      </c>
      <c r="V17" s="227" t="s">
        <v>6</v>
      </c>
    </row>
    <row r="18" spans="1:22" x14ac:dyDescent="0.2">
      <c r="A18" s="227" t="s">
        <v>104</v>
      </c>
      <c r="B18" s="227" t="s">
        <v>90</v>
      </c>
      <c r="C18" s="227" t="s">
        <v>85</v>
      </c>
      <c r="D18" s="227">
        <v>29.25699951171875</v>
      </c>
      <c r="E18" s="227">
        <v>8930</v>
      </c>
      <c r="F18" s="227">
        <v>3287</v>
      </c>
      <c r="G18" s="227">
        <v>3170</v>
      </c>
      <c r="H18" s="227">
        <v>305.2261048308502</v>
      </c>
      <c r="I18" s="227">
        <v>112.3491832675257</v>
      </c>
      <c r="J18" s="227">
        <v>5090</v>
      </c>
      <c r="K18" s="227">
        <v>4280</v>
      </c>
      <c r="L18" s="227">
        <v>635</v>
      </c>
      <c r="M18" s="227">
        <v>55</v>
      </c>
      <c r="N18" s="228">
        <v>1.0805500982318271E-2</v>
      </c>
      <c r="O18" s="227">
        <v>60</v>
      </c>
      <c r="P18" s="227">
        <v>10</v>
      </c>
      <c r="Q18" s="227">
        <v>70</v>
      </c>
      <c r="R18" s="228">
        <v>1.37524557956778E-2</v>
      </c>
      <c r="S18" s="227">
        <v>0</v>
      </c>
      <c r="T18" s="227">
        <v>20</v>
      </c>
      <c r="U18" s="227">
        <v>35</v>
      </c>
      <c r="V18" s="227" t="s">
        <v>6</v>
      </c>
    </row>
    <row r="19" spans="1:22" x14ac:dyDescent="0.2">
      <c r="A19" s="227" t="s">
        <v>105</v>
      </c>
      <c r="B19" s="227" t="s">
        <v>90</v>
      </c>
      <c r="C19" s="227" t="s">
        <v>85</v>
      </c>
      <c r="D19" s="227">
        <v>16.869699707031248</v>
      </c>
      <c r="E19" s="227">
        <v>4365</v>
      </c>
      <c r="F19" s="227">
        <v>1664</v>
      </c>
      <c r="G19" s="227">
        <v>1607</v>
      </c>
      <c r="H19" s="227">
        <v>258.74793717760599</v>
      </c>
      <c r="I19" s="227">
        <v>98.63838888053526</v>
      </c>
      <c r="J19" s="227">
        <v>2400</v>
      </c>
      <c r="K19" s="227">
        <v>1980</v>
      </c>
      <c r="L19" s="227">
        <v>280</v>
      </c>
      <c r="M19" s="227">
        <v>65</v>
      </c>
      <c r="N19" s="228">
        <v>2.7083333333333334E-2</v>
      </c>
      <c r="O19" s="227">
        <v>25</v>
      </c>
      <c r="P19" s="227">
        <v>25</v>
      </c>
      <c r="Q19" s="227">
        <v>50</v>
      </c>
      <c r="R19" s="228">
        <v>2.0833333333333332E-2</v>
      </c>
      <c r="S19" s="227">
        <v>0</v>
      </c>
      <c r="T19" s="227">
        <v>0</v>
      </c>
      <c r="U19" s="227">
        <v>10</v>
      </c>
      <c r="V19" s="227" t="s">
        <v>6</v>
      </c>
    </row>
    <row r="20" spans="1:22" x14ac:dyDescent="0.2">
      <c r="A20" s="226" t="s">
        <v>111</v>
      </c>
      <c r="B20" s="226" t="s">
        <v>90</v>
      </c>
      <c r="C20" s="226" t="s">
        <v>85</v>
      </c>
      <c r="D20" s="226">
        <v>282.92329999999998</v>
      </c>
      <c r="E20" s="226">
        <v>6262</v>
      </c>
      <c r="F20" s="226">
        <v>2436</v>
      </c>
      <c r="G20" s="226">
        <v>2278</v>
      </c>
      <c r="H20" s="226">
        <v>22.13320712716132</v>
      </c>
      <c r="I20" s="226">
        <v>8.6101074036673548</v>
      </c>
      <c r="J20" s="226">
        <v>2840</v>
      </c>
      <c r="K20" s="226">
        <v>2505</v>
      </c>
      <c r="L20" s="226">
        <v>295</v>
      </c>
      <c r="M20" s="226">
        <v>10</v>
      </c>
      <c r="N20" s="229">
        <v>3.5211267605633804E-3</v>
      </c>
      <c r="O20" s="226">
        <v>30</v>
      </c>
      <c r="P20" s="226">
        <v>0</v>
      </c>
      <c r="Q20" s="226">
        <v>30</v>
      </c>
      <c r="R20" s="229">
        <v>1.0563380281690141E-2</v>
      </c>
      <c r="S20" s="226">
        <v>0</v>
      </c>
      <c r="T20" s="226">
        <v>0</v>
      </c>
      <c r="U20" s="226">
        <v>0</v>
      </c>
      <c r="V20" s="226" t="s">
        <v>2</v>
      </c>
    </row>
    <row r="21" spans="1:22" x14ac:dyDescent="0.2">
      <c r="A21" s="226" t="s">
        <v>112</v>
      </c>
      <c r="B21" s="226" t="s">
        <v>90</v>
      </c>
      <c r="C21" s="226" t="s">
        <v>85</v>
      </c>
      <c r="D21" s="226">
        <v>342.73510000000005</v>
      </c>
      <c r="E21" s="226">
        <v>6093</v>
      </c>
      <c r="F21" s="226">
        <v>2408</v>
      </c>
      <c r="G21" s="226">
        <v>2296</v>
      </c>
      <c r="H21" s="226">
        <v>17.777578077063012</v>
      </c>
      <c r="I21" s="226">
        <v>7.0258342375788176</v>
      </c>
      <c r="J21" s="226">
        <v>3130</v>
      </c>
      <c r="K21" s="226">
        <v>2625</v>
      </c>
      <c r="L21" s="226">
        <v>345</v>
      </c>
      <c r="M21" s="226">
        <v>25</v>
      </c>
      <c r="N21" s="229">
        <v>7.9872204472843447E-3</v>
      </c>
      <c r="O21" s="226">
        <v>90</v>
      </c>
      <c r="P21" s="226">
        <v>10</v>
      </c>
      <c r="Q21" s="226">
        <v>100</v>
      </c>
      <c r="R21" s="229">
        <v>3.1948881789137379E-2</v>
      </c>
      <c r="S21" s="226">
        <v>0</v>
      </c>
      <c r="T21" s="226">
        <v>0</v>
      </c>
      <c r="U21" s="226">
        <v>35</v>
      </c>
      <c r="V21" s="226" t="s">
        <v>2</v>
      </c>
    </row>
    <row r="22" spans="1:22" x14ac:dyDescent="0.2">
      <c r="A22" s="226" t="s">
        <v>113</v>
      </c>
      <c r="B22" s="226" t="s">
        <v>90</v>
      </c>
      <c r="C22" s="226" t="s">
        <v>85</v>
      </c>
      <c r="D22" s="226">
        <v>253.14700000000002</v>
      </c>
      <c r="E22" s="226">
        <v>4804</v>
      </c>
      <c r="F22" s="226">
        <v>1907</v>
      </c>
      <c r="G22" s="226">
        <v>1838</v>
      </c>
      <c r="H22" s="226">
        <v>18.977116062998967</v>
      </c>
      <c r="I22" s="226">
        <v>7.5331724255077086</v>
      </c>
      <c r="J22" s="226">
        <v>2290</v>
      </c>
      <c r="K22" s="226">
        <v>1840</v>
      </c>
      <c r="L22" s="226">
        <v>320</v>
      </c>
      <c r="M22" s="226">
        <v>0</v>
      </c>
      <c r="N22" s="229">
        <v>0</v>
      </c>
      <c r="O22" s="226">
        <v>80</v>
      </c>
      <c r="P22" s="226">
        <v>10</v>
      </c>
      <c r="Q22" s="226">
        <v>90</v>
      </c>
      <c r="R22" s="229">
        <v>3.9301310043668124E-2</v>
      </c>
      <c r="S22" s="226">
        <v>10</v>
      </c>
      <c r="T22" s="226">
        <v>10</v>
      </c>
      <c r="U22" s="226">
        <v>30</v>
      </c>
      <c r="V22" s="226" t="s">
        <v>2</v>
      </c>
    </row>
    <row r="23" spans="1:22" x14ac:dyDescent="0.2">
      <c r="A23" s="226" t="s">
        <v>114</v>
      </c>
      <c r="B23" s="226" t="s">
        <v>90</v>
      </c>
      <c r="C23" s="226" t="s">
        <v>85</v>
      </c>
      <c r="D23" s="226">
        <v>552.85530000000006</v>
      </c>
      <c r="E23" s="226">
        <v>6909</v>
      </c>
      <c r="F23" s="226">
        <v>2818</v>
      </c>
      <c r="G23" s="226">
        <v>2677</v>
      </c>
      <c r="H23" s="226">
        <v>12.496940881275805</v>
      </c>
      <c r="I23" s="226">
        <v>5.0971746133210623</v>
      </c>
      <c r="J23" s="226">
        <v>3285</v>
      </c>
      <c r="K23" s="226">
        <v>2850</v>
      </c>
      <c r="L23" s="226">
        <v>275</v>
      </c>
      <c r="M23" s="226">
        <v>0</v>
      </c>
      <c r="N23" s="229">
        <v>0</v>
      </c>
      <c r="O23" s="226">
        <v>125</v>
      </c>
      <c r="P23" s="226">
        <v>0</v>
      </c>
      <c r="Q23" s="226">
        <v>125</v>
      </c>
      <c r="R23" s="229">
        <v>3.8051750380517502E-2</v>
      </c>
      <c r="S23" s="226">
        <v>0</v>
      </c>
      <c r="T23" s="226">
        <v>10</v>
      </c>
      <c r="U23" s="226">
        <v>25</v>
      </c>
      <c r="V23" s="226" t="s">
        <v>2</v>
      </c>
    </row>
    <row r="24" spans="1:22" x14ac:dyDescent="0.2">
      <c r="A24" s="227" t="s">
        <v>106</v>
      </c>
      <c r="B24" s="227" t="s">
        <v>90</v>
      </c>
      <c r="C24" s="227" t="s">
        <v>85</v>
      </c>
      <c r="D24" s="227">
        <v>12.67489990234375</v>
      </c>
      <c r="E24" s="227">
        <v>7197</v>
      </c>
      <c r="F24" s="227">
        <v>2869</v>
      </c>
      <c r="G24" s="227">
        <v>2754</v>
      </c>
      <c r="H24" s="227">
        <v>567.81513506620934</v>
      </c>
      <c r="I24" s="227">
        <v>226.3528723780679</v>
      </c>
      <c r="J24" s="227">
        <v>3390</v>
      </c>
      <c r="K24" s="227">
        <v>2725</v>
      </c>
      <c r="L24" s="227">
        <v>360</v>
      </c>
      <c r="M24" s="227">
        <v>80</v>
      </c>
      <c r="N24" s="228">
        <v>2.359882005899705E-2</v>
      </c>
      <c r="O24" s="227">
        <v>170</v>
      </c>
      <c r="P24" s="227">
        <v>30</v>
      </c>
      <c r="Q24" s="227">
        <v>200</v>
      </c>
      <c r="R24" s="228">
        <v>5.8997050147492625E-2</v>
      </c>
      <c r="S24" s="227">
        <v>0</v>
      </c>
      <c r="T24" s="227">
        <v>10</v>
      </c>
      <c r="U24" s="227">
        <v>20</v>
      </c>
      <c r="V24" s="227" t="s">
        <v>6</v>
      </c>
    </row>
    <row r="25" spans="1:22" x14ac:dyDescent="0.2">
      <c r="A25" s="227" t="s">
        <v>107</v>
      </c>
      <c r="B25" s="227" t="s">
        <v>90</v>
      </c>
      <c r="C25" s="227" t="s">
        <v>85</v>
      </c>
      <c r="D25" s="227">
        <v>4.0648001098632811</v>
      </c>
      <c r="E25" s="227">
        <v>5068</v>
      </c>
      <c r="F25" s="227">
        <v>2128</v>
      </c>
      <c r="G25" s="227">
        <v>2080</v>
      </c>
      <c r="H25" s="227">
        <v>1246.8017769686739</v>
      </c>
      <c r="I25" s="227">
        <v>523.51897817469182</v>
      </c>
      <c r="J25" s="227">
        <v>2505</v>
      </c>
      <c r="K25" s="227">
        <v>1870</v>
      </c>
      <c r="L25" s="227">
        <v>375</v>
      </c>
      <c r="M25" s="227">
        <v>35</v>
      </c>
      <c r="N25" s="228">
        <v>1.3972055888223553E-2</v>
      </c>
      <c r="O25" s="227">
        <v>175</v>
      </c>
      <c r="P25" s="227">
        <v>15</v>
      </c>
      <c r="Q25" s="227">
        <v>190</v>
      </c>
      <c r="R25" s="228">
        <v>7.5848303393213579E-2</v>
      </c>
      <c r="S25" s="227">
        <v>10</v>
      </c>
      <c r="T25" s="227">
        <v>10</v>
      </c>
      <c r="U25" s="227">
        <v>15</v>
      </c>
      <c r="V25" s="227" t="s">
        <v>6</v>
      </c>
    </row>
    <row r="26" spans="1:22" x14ac:dyDescent="0.2">
      <c r="A26" s="227" t="s">
        <v>108</v>
      </c>
      <c r="B26" s="227" t="s">
        <v>90</v>
      </c>
      <c r="C26" s="227" t="s">
        <v>85</v>
      </c>
      <c r="D26" s="227">
        <v>17.140500488281251</v>
      </c>
      <c r="E26" s="227">
        <v>5567</v>
      </c>
      <c r="F26" s="227">
        <v>2122</v>
      </c>
      <c r="G26" s="227">
        <v>2062</v>
      </c>
      <c r="H26" s="227">
        <v>324.78631553414027</v>
      </c>
      <c r="I26" s="227">
        <v>123.80035235556775</v>
      </c>
      <c r="J26" s="227">
        <v>2780</v>
      </c>
      <c r="K26" s="227">
        <v>2250</v>
      </c>
      <c r="L26" s="227">
        <v>325</v>
      </c>
      <c r="M26" s="227">
        <v>45</v>
      </c>
      <c r="N26" s="228">
        <v>1.618705035971223E-2</v>
      </c>
      <c r="O26" s="227">
        <v>140</v>
      </c>
      <c r="P26" s="227">
        <v>10</v>
      </c>
      <c r="Q26" s="227">
        <v>150</v>
      </c>
      <c r="R26" s="228">
        <v>5.3956834532374098E-2</v>
      </c>
      <c r="S26" s="227">
        <v>10</v>
      </c>
      <c r="T26" s="227">
        <v>0</v>
      </c>
      <c r="U26" s="227">
        <v>0</v>
      </c>
      <c r="V26" s="227" t="s">
        <v>6</v>
      </c>
    </row>
    <row r="27" spans="1:22" x14ac:dyDescent="0.2">
      <c r="A27" s="226" t="s">
        <v>115</v>
      </c>
      <c r="B27" s="226" t="s">
        <v>90</v>
      </c>
      <c r="C27" s="226" t="s">
        <v>85</v>
      </c>
      <c r="D27" s="226">
        <v>519.37990000000002</v>
      </c>
      <c r="E27" s="226">
        <v>973</v>
      </c>
      <c r="F27" s="226">
        <v>604</v>
      </c>
      <c r="G27" s="226">
        <v>439</v>
      </c>
      <c r="H27" s="226">
        <v>1.8733878611783013</v>
      </c>
      <c r="I27" s="226">
        <v>1.162925249898966</v>
      </c>
      <c r="J27" s="226">
        <v>385</v>
      </c>
      <c r="K27" s="226">
        <v>330</v>
      </c>
      <c r="L27" s="226">
        <v>45</v>
      </c>
      <c r="M27" s="226">
        <v>0</v>
      </c>
      <c r="N27" s="229">
        <v>0</v>
      </c>
      <c r="O27" s="226">
        <v>10</v>
      </c>
      <c r="P27" s="226">
        <v>0</v>
      </c>
      <c r="Q27" s="226">
        <v>10</v>
      </c>
      <c r="R27" s="229">
        <v>2.5974025974025976E-2</v>
      </c>
      <c r="S27" s="226">
        <v>0</v>
      </c>
      <c r="T27" s="226">
        <v>0</v>
      </c>
      <c r="U27" s="226">
        <v>0</v>
      </c>
      <c r="V27" s="226" t="s">
        <v>2</v>
      </c>
    </row>
    <row r="28" spans="1:22" x14ac:dyDescent="0.2">
      <c r="A28" s="226" t="s">
        <v>116</v>
      </c>
      <c r="B28" s="226" t="s">
        <v>90</v>
      </c>
      <c r="C28" s="226" t="s">
        <v>85</v>
      </c>
      <c r="D28" s="226">
        <v>228.6472</v>
      </c>
      <c r="E28" s="226">
        <v>858</v>
      </c>
      <c r="F28" s="226">
        <v>372</v>
      </c>
      <c r="G28" s="226">
        <v>347</v>
      </c>
      <c r="H28" s="226">
        <v>3.7525060442463323</v>
      </c>
      <c r="I28" s="226">
        <v>1.6269606625403679</v>
      </c>
      <c r="J28" s="226">
        <v>345</v>
      </c>
      <c r="K28" s="226">
        <v>280</v>
      </c>
      <c r="L28" s="226">
        <v>40</v>
      </c>
      <c r="M28" s="226">
        <v>0</v>
      </c>
      <c r="N28" s="229">
        <v>0</v>
      </c>
      <c r="O28" s="226">
        <v>20</v>
      </c>
      <c r="P28" s="226">
        <v>0</v>
      </c>
      <c r="Q28" s="226">
        <v>20</v>
      </c>
      <c r="R28" s="229">
        <v>5.7971014492753624E-2</v>
      </c>
      <c r="S28" s="226">
        <v>0</v>
      </c>
      <c r="T28" s="226">
        <v>0</v>
      </c>
      <c r="U28" s="226">
        <v>0</v>
      </c>
      <c r="V28" s="226" t="s">
        <v>2</v>
      </c>
    </row>
  </sheetData>
  <sortState ref="A2:V29">
    <sortCondition ref="A2:A29"/>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2"/>
  <sheetViews>
    <sheetView workbookViewId="0">
      <selection activeCell="D16" sqref="D16"/>
    </sheetView>
  </sheetViews>
  <sheetFormatPr defaultRowHeight="15" x14ac:dyDescent="0.25"/>
  <sheetData>
    <row r="1" spans="1:14" x14ac:dyDescent="0.25">
      <c r="A1" s="2" t="s">
        <v>22</v>
      </c>
      <c r="B1" t="s">
        <v>23</v>
      </c>
      <c r="C1" t="s">
        <v>24</v>
      </c>
      <c r="D1" t="s">
        <v>25</v>
      </c>
      <c r="E1" t="s">
        <v>26</v>
      </c>
      <c r="F1" t="s">
        <v>27</v>
      </c>
      <c r="G1" t="s">
        <v>28</v>
      </c>
      <c r="H1" t="s">
        <v>29</v>
      </c>
      <c r="I1" t="s">
        <v>9</v>
      </c>
      <c r="J1" t="s">
        <v>10</v>
      </c>
      <c r="K1" t="s">
        <v>30</v>
      </c>
      <c r="L1" t="s">
        <v>11</v>
      </c>
      <c r="M1" t="s">
        <v>12</v>
      </c>
      <c r="N1" t="s">
        <v>13</v>
      </c>
    </row>
    <row r="2" spans="1:14" x14ac:dyDescent="0.25">
      <c r="A2">
        <v>3050000</v>
      </c>
      <c r="B2">
        <v>144810</v>
      </c>
      <c r="C2">
        <v>139287</v>
      </c>
      <c r="D2">
        <v>66699</v>
      </c>
      <c r="E2">
        <v>61769</v>
      </c>
      <c r="F2">
        <v>56.6</v>
      </c>
      <c r="G2">
        <v>2559.0500000000002</v>
      </c>
      <c r="H2">
        <v>68290</v>
      </c>
      <c r="I2">
        <v>55070</v>
      </c>
      <c r="J2">
        <v>5890</v>
      </c>
      <c r="K2">
        <v>2345</v>
      </c>
      <c r="L2">
        <v>3705</v>
      </c>
      <c r="M2">
        <v>400</v>
      </c>
      <c r="N2">
        <v>880</v>
      </c>
    </row>
    <row r="3" spans="1:14" x14ac:dyDescent="0.25">
      <c r="A3">
        <v>3050001</v>
      </c>
      <c r="B3">
        <v>1213</v>
      </c>
      <c r="C3">
        <v>1160</v>
      </c>
      <c r="D3">
        <v>901</v>
      </c>
      <c r="E3">
        <v>783</v>
      </c>
      <c r="F3">
        <v>332.9</v>
      </c>
      <c r="G3">
        <v>3.64</v>
      </c>
      <c r="H3">
        <v>440</v>
      </c>
      <c r="I3">
        <v>225</v>
      </c>
      <c r="J3">
        <v>25</v>
      </c>
      <c r="K3">
        <v>45</v>
      </c>
      <c r="L3">
        <v>140</v>
      </c>
      <c r="M3">
        <v>0</v>
      </c>
      <c r="N3">
        <v>10</v>
      </c>
    </row>
    <row r="4" spans="1:14" x14ac:dyDescent="0.25">
      <c r="A4">
        <v>3050002</v>
      </c>
      <c r="B4">
        <v>4493</v>
      </c>
      <c r="C4">
        <v>4534</v>
      </c>
      <c r="D4">
        <v>2341</v>
      </c>
      <c r="E4">
        <v>2198</v>
      </c>
      <c r="F4">
        <v>1316.9</v>
      </c>
      <c r="G4">
        <v>3.41</v>
      </c>
      <c r="H4">
        <v>2015</v>
      </c>
      <c r="I4">
        <v>1565</v>
      </c>
      <c r="J4">
        <v>200</v>
      </c>
      <c r="K4">
        <v>105</v>
      </c>
      <c r="L4">
        <v>100</v>
      </c>
      <c r="M4">
        <v>20</v>
      </c>
      <c r="N4">
        <v>25</v>
      </c>
    </row>
    <row r="5" spans="1:14" x14ac:dyDescent="0.25">
      <c r="A5">
        <v>3050003.01</v>
      </c>
      <c r="B5">
        <v>2535</v>
      </c>
      <c r="C5">
        <v>2651</v>
      </c>
      <c r="D5">
        <v>1057</v>
      </c>
      <c r="E5">
        <v>996</v>
      </c>
      <c r="F5">
        <v>98.8</v>
      </c>
      <c r="G5">
        <v>25.66</v>
      </c>
      <c r="H5">
        <v>1085</v>
      </c>
      <c r="I5">
        <v>925</v>
      </c>
      <c r="J5">
        <v>95</v>
      </c>
      <c r="K5">
        <v>25</v>
      </c>
      <c r="L5">
        <v>25</v>
      </c>
      <c r="M5">
        <v>0</v>
      </c>
      <c r="N5">
        <v>20</v>
      </c>
    </row>
    <row r="6" spans="1:14" x14ac:dyDescent="0.25">
      <c r="A6">
        <v>3050003.03</v>
      </c>
      <c r="B6">
        <v>10102</v>
      </c>
      <c r="C6">
        <v>8259</v>
      </c>
      <c r="D6">
        <v>3754</v>
      </c>
      <c r="E6">
        <v>3620</v>
      </c>
      <c r="F6">
        <v>971.7</v>
      </c>
      <c r="G6">
        <v>10.4</v>
      </c>
      <c r="H6">
        <v>5050</v>
      </c>
      <c r="I6">
        <v>4350</v>
      </c>
      <c r="J6">
        <v>450</v>
      </c>
      <c r="K6">
        <v>65</v>
      </c>
      <c r="L6">
        <v>105</v>
      </c>
      <c r="M6">
        <v>20</v>
      </c>
      <c r="N6">
        <v>60</v>
      </c>
    </row>
    <row r="7" spans="1:14" x14ac:dyDescent="0.25">
      <c r="A7">
        <v>3050003.04</v>
      </c>
      <c r="B7">
        <v>5248</v>
      </c>
      <c r="C7">
        <v>5259</v>
      </c>
      <c r="D7">
        <v>2134</v>
      </c>
      <c r="E7">
        <v>2051</v>
      </c>
      <c r="F7">
        <v>726.3</v>
      </c>
      <c r="G7">
        <v>7.23</v>
      </c>
      <c r="H7">
        <v>2690</v>
      </c>
      <c r="I7">
        <v>2225</v>
      </c>
      <c r="J7">
        <v>245</v>
      </c>
      <c r="K7">
        <v>60</v>
      </c>
      <c r="L7">
        <v>120</v>
      </c>
      <c r="M7">
        <v>10</v>
      </c>
      <c r="N7">
        <v>30</v>
      </c>
    </row>
    <row r="8" spans="1:14" x14ac:dyDescent="0.25">
      <c r="A8">
        <v>3050004</v>
      </c>
      <c r="B8">
        <v>7775</v>
      </c>
      <c r="C8">
        <v>7299</v>
      </c>
      <c r="D8">
        <v>3620</v>
      </c>
      <c r="E8">
        <v>3320</v>
      </c>
      <c r="F8">
        <v>1635.8</v>
      </c>
      <c r="G8">
        <v>4.75</v>
      </c>
      <c r="H8">
        <v>3705</v>
      </c>
      <c r="I8">
        <v>2745</v>
      </c>
      <c r="J8">
        <v>425</v>
      </c>
      <c r="K8">
        <v>255</v>
      </c>
      <c r="L8">
        <v>210</v>
      </c>
      <c r="M8">
        <v>15</v>
      </c>
      <c r="N8">
        <v>55</v>
      </c>
    </row>
    <row r="9" spans="1:14" x14ac:dyDescent="0.25">
      <c r="A9">
        <v>3050005</v>
      </c>
      <c r="B9">
        <v>2746</v>
      </c>
      <c r="C9">
        <v>2605</v>
      </c>
      <c r="D9">
        <v>1478</v>
      </c>
      <c r="E9">
        <v>1280</v>
      </c>
      <c r="F9">
        <v>787.8</v>
      </c>
      <c r="G9">
        <v>3.49</v>
      </c>
      <c r="H9">
        <v>1290</v>
      </c>
      <c r="I9">
        <v>860</v>
      </c>
      <c r="J9">
        <v>125</v>
      </c>
      <c r="K9">
        <v>120</v>
      </c>
      <c r="L9">
        <v>145</v>
      </c>
      <c r="M9">
        <v>15</v>
      </c>
      <c r="N9">
        <v>30</v>
      </c>
    </row>
    <row r="10" spans="1:14" x14ac:dyDescent="0.25">
      <c r="A10">
        <v>3050006</v>
      </c>
      <c r="B10">
        <v>4201</v>
      </c>
      <c r="C10">
        <v>4552</v>
      </c>
      <c r="D10">
        <v>2850</v>
      </c>
      <c r="E10">
        <v>2318</v>
      </c>
      <c r="F10">
        <v>2580.8000000000002</v>
      </c>
      <c r="G10">
        <v>1.63</v>
      </c>
      <c r="H10">
        <v>1840</v>
      </c>
      <c r="I10">
        <v>930</v>
      </c>
      <c r="J10">
        <v>145</v>
      </c>
      <c r="K10">
        <v>155</v>
      </c>
      <c r="L10">
        <v>545</v>
      </c>
      <c r="M10">
        <v>45</v>
      </c>
      <c r="N10">
        <v>15</v>
      </c>
    </row>
    <row r="11" spans="1:14" x14ac:dyDescent="0.25">
      <c r="A11">
        <v>3050007</v>
      </c>
      <c r="B11">
        <v>2938</v>
      </c>
      <c r="C11">
        <v>3065</v>
      </c>
      <c r="D11">
        <v>1751</v>
      </c>
      <c r="E11">
        <v>1503</v>
      </c>
      <c r="F11">
        <v>2831</v>
      </c>
      <c r="G11">
        <v>1.04</v>
      </c>
      <c r="H11">
        <v>1380</v>
      </c>
      <c r="I11">
        <v>835</v>
      </c>
      <c r="J11">
        <v>100</v>
      </c>
      <c r="K11">
        <v>110</v>
      </c>
      <c r="L11">
        <v>250</v>
      </c>
      <c r="M11">
        <v>45</v>
      </c>
      <c r="N11">
        <v>35</v>
      </c>
    </row>
    <row r="12" spans="1:14" x14ac:dyDescent="0.25">
      <c r="A12">
        <v>3050008</v>
      </c>
      <c r="B12">
        <v>4600</v>
      </c>
      <c r="C12">
        <v>4484</v>
      </c>
      <c r="D12">
        <v>2487</v>
      </c>
      <c r="E12">
        <v>2265</v>
      </c>
      <c r="F12">
        <v>1984.9</v>
      </c>
      <c r="G12">
        <v>2.3199999999999998</v>
      </c>
      <c r="H12">
        <v>1905</v>
      </c>
      <c r="I12">
        <v>1235</v>
      </c>
      <c r="J12">
        <v>160</v>
      </c>
      <c r="K12">
        <v>175</v>
      </c>
      <c r="L12">
        <v>295</v>
      </c>
      <c r="M12">
        <v>20</v>
      </c>
      <c r="N12">
        <v>20</v>
      </c>
    </row>
    <row r="13" spans="1:14" x14ac:dyDescent="0.25">
      <c r="A13">
        <v>3050009</v>
      </c>
      <c r="B13">
        <v>4404</v>
      </c>
      <c r="C13">
        <v>4468</v>
      </c>
      <c r="D13">
        <v>2379</v>
      </c>
      <c r="E13">
        <v>2101</v>
      </c>
      <c r="F13">
        <v>2711.2</v>
      </c>
      <c r="G13">
        <v>1.62</v>
      </c>
      <c r="H13">
        <v>2025</v>
      </c>
      <c r="I13">
        <v>1260</v>
      </c>
      <c r="J13">
        <v>215</v>
      </c>
      <c r="K13">
        <v>175</v>
      </c>
      <c r="L13">
        <v>315</v>
      </c>
      <c r="M13">
        <v>25</v>
      </c>
      <c r="N13">
        <v>35</v>
      </c>
    </row>
    <row r="14" spans="1:14" x14ac:dyDescent="0.25">
      <c r="A14">
        <v>3050010.01</v>
      </c>
      <c r="B14">
        <v>1936</v>
      </c>
      <c r="C14">
        <v>2060</v>
      </c>
      <c r="D14">
        <v>1172</v>
      </c>
      <c r="E14">
        <v>930</v>
      </c>
      <c r="F14">
        <v>999.8</v>
      </c>
      <c r="G14">
        <v>1.94</v>
      </c>
      <c r="H14">
        <v>880</v>
      </c>
      <c r="I14">
        <v>625</v>
      </c>
      <c r="J14">
        <v>95</v>
      </c>
      <c r="K14">
        <v>35</v>
      </c>
      <c r="L14">
        <v>105</v>
      </c>
      <c r="M14">
        <v>0</v>
      </c>
      <c r="N14">
        <v>20</v>
      </c>
    </row>
    <row r="15" spans="1:14" x14ac:dyDescent="0.25">
      <c r="A15">
        <v>3050010.02</v>
      </c>
      <c r="B15">
        <v>7523</v>
      </c>
      <c r="C15">
        <v>7369</v>
      </c>
      <c r="D15">
        <v>3961</v>
      </c>
      <c r="E15">
        <v>3516</v>
      </c>
      <c r="F15">
        <v>966.7</v>
      </c>
      <c r="G15">
        <v>7.78</v>
      </c>
      <c r="H15">
        <v>3245</v>
      </c>
      <c r="I15">
        <v>2525</v>
      </c>
      <c r="J15">
        <v>235</v>
      </c>
      <c r="K15">
        <v>200</v>
      </c>
      <c r="L15">
        <v>210</v>
      </c>
      <c r="M15">
        <v>30</v>
      </c>
      <c r="N15">
        <v>45</v>
      </c>
    </row>
    <row r="16" spans="1:14" x14ac:dyDescent="0.25">
      <c r="A16">
        <v>3050011</v>
      </c>
      <c r="B16">
        <v>4080</v>
      </c>
      <c r="C16">
        <v>3889</v>
      </c>
      <c r="D16">
        <v>1908</v>
      </c>
      <c r="E16">
        <v>1841</v>
      </c>
      <c r="F16">
        <v>74.599999999999994</v>
      </c>
      <c r="G16">
        <v>54.69</v>
      </c>
      <c r="H16">
        <v>2065</v>
      </c>
      <c r="I16">
        <v>1825</v>
      </c>
      <c r="J16">
        <v>130</v>
      </c>
      <c r="K16">
        <v>50</v>
      </c>
      <c r="L16">
        <v>35</v>
      </c>
      <c r="M16">
        <v>0</v>
      </c>
      <c r="N16">
        <v>35</v>
      </c>
    </row>
    <row r="17" spans="1:14" x14ac:dyDescent="0.25">
      <c r="A17">
        <v>3050012</v>
      </c>
      <c r="B17">
        <v>8095</v>
      </c>
      <c r="C17">
        <v>7420</v>
      </c>
      <c r="D17">
        <v>3587</v>
      </c>
      <c r="E17">
        <v>3413</v>
      </c>
      <c r="F17">
        <v>657</v>
      </c>
      <c r="G17">
        <v>12.32</v>
      </c>
      <c r="H17">
        <v>4105</v>
      </c>
      <c r="I17">
        <v>3390</v>
      </c>
      <c r="J17">
        <v>375</v>
      </c>
      <c r="K17">
        <v>115</v>
      </c>
      <c r="L17">
        <v>130</v>
      </c>
      <c r="M17">
        <v>30</v>
      </c>
      <c r="N17">
        <v>60</v>
      </c>
    </row>
    <row r="18" spans="1:14" x14ac:dyDescent="0.25">
      <c r="A18">
        <v>3050013</v>
      </c>
      <c r="B18">
        <v>5952</v>
      </c>
      <c r="C18">
        <v>5729</v>
      </c>
      <c r="D18">
        <v>3207</v>
      </c>
      <c r="E18">
        <v>2915</v>
      </c>
      <c r="F18">
        <v>1160.3</v>
      </c>
      <c r="G18">
        <v>5.13</v>
      </c>
      <c r="H18">
        <v>2720</v>
      </c>
      <c r="I18">
        <v>2005</v>
      </c>
      <c r="J18">
        <v>230</v>
      </c>
      <c r="K18">
        <v>185</v>
      </c>
      <c r="L18">
        <v>280</v>
      </c>
      <c r="M18">
        <v>10</v>
      </c>
      <c r="N18">
        <v>10</v>
      </c>
    </row>
    <row r="19" spans="1:14" x14ac:dyDescent="0.25">
      <c r="A19">
        <v>3050014.02</v>
      </c>
      <c r="B19">
        <v>6312</v>
      </c>
      <c r="C19">
        <v>5745</v>
      </c>
      <c r="D19">
        <v>2494</v>
      </c>
      <c r="E19">
        <v>2401</v>
      </c>
      <c r="F19">
        <v>383.1</v>
      </c>
      <c r="G19">
        <v>16.48</v>
      </c>
      <c r="H19">
        <v>3185</v>
      </c>
      <c r="I19">
        <v>2815</v>
      </c>
      <c r="J19">
        <v>185</v>
      </c>
      <c r="K19">
        <v>95</v>
      </c>
      <c r="L19">
        <v>40</v>
      </c>
      <c r="M19">
        <v>35</v>
      </c>
      <c r="N19">
        <v>20</v>
      </c>
    </row>
    <row r="20" spans="1:14" x14ac:dyDescent="0.25">
      <c r="A20">
        <v>3050014.03</v>
      </c>
      <c r="B20">
        <v>4573</v>
      </c>
      <c r="C20">
        <v>4076</v>
      </c>
      <c r="D20">
        <v>1849</v>
      </c>
      <c r="E20">
        <v>1776</v>
      </c>
      <c r="F20">
        <v>226.3</v>
      </c>
      <c r="G20">
        <v>20.21</v>
      </c>
      <c r="H20">
        <v>2325</v>
      </c>
      <c r="I20">
        <v>1950</v>
      </c>
      <c r="J20">
        <v>210</v>
      </c>
      <c r="K20">
        <v>35</v>
      </c>
      <c r="L20">
        <v>65</v>
      </c>
      <c r="M20">
        <v>20</v>
      </c>
      <c r="N20">
        <v>40</v>
      </c>
    </row>
    <row r="21" spans="1:14" x14ac:dyDescent="0.25">
      <c r="A21">
        <v>3050014.04</v>
      </c>
      <c r="B21">
        <v>8547</v>
      </c>
      <c r="C21">
        <v>7760</v>
      </c>
      <c r="D21">
        <v>3279</v>
      </c>
      <c r="E21">
        <v>3196</v>
      </c>
      <c r="F21">
        <v>698.5</v>
      </c>
      <c r="G21">
        <v>12.24</v>
      </c>
      <c r="H21">
        <v>4180</v>
      </c>
      <c r="I21">
        <v>3660</v>
      </c>
      <c r="J21">
        <v>330</v>
      </c>
      <c r="K21">
        <v>95</v>
      </c>
      <c r="L21">
        <v>45</v>
      </c>
      <c r="M21">
        <v>10</v>
      </c>
      <c r="N21">
        <v>50</v>
      </c>
    </row>
    <row r="22" spans="1:14" x14ac:dyDescent="0.25">
      <c r="A22">
        <v>3050015.01</v>
      </c>
      <c r="B22">
        <v>40</v>
      </c>
      <c r="C22">
        <v>48</v>
      </c>
      <c r="D22">
        <v>22</v>
      </c>
      <c r="E22">
        <v>21</v>
      </c>
      <c r="F22">
        <v>72.5</v>
      </c>
      <c r="G22">
        <v>0.55000000000000004</v>
      </c>
      <c r="H22">
        <v>15</v>
      </c>
      <c r="I22">
        <v>15</v>
      </c>
      <c r="J22">
        <v>0</v>
      </c>
      <c r="K22">
        <v>0</v>
      </c>
      <c r="L22">
        <v>0</v>
      </c>
      <c r="M22">
        <v>0</v>
      </c>
      <c r="N22">
        <v>0</v>
      </c>
    </row>
    <row r="23" spans="1:14" x14ac:dyDescent="0.25">
      <c r="A23">
        <v>3050015.02</v>
      </c>
      <c r="B23">
        <v>6303</v>
      </c>
      <c r="C23">
        <v>6475</v>
      </c>
      <c r="D23">
        <v>2569</v>
      </c>
      <c r="E23">
        <v>2366</v>
      </c>
      <c r="F23">
        <v>22.2</v>
      </c>
      <c r="G23">
        <v>283.58999999999997</v>
      </c>
      <c r="H23">
        <v>2665</v>
      </c>
      <c r="I23">
        <v>2410</v>
      </c>
      <c r="J23">
        <v>170</v>
      </c>
      <c r="K23">
        <v>10</v>
      </c>
      <c r="L23">
        <v>25</v>
      </c>
      <c r="M23">
        <v>0</v>
      </c>
      <c r="N23">
        <v>50</v>
      </c>
    </row>
    <row r="24" spans="1:14" x14ac:dyDescent="0.25">
      <c r="A24">
        <v>3050016.01</v>
      </c>
      <c r="B24">
        <v>6661</v>
      </c>
      <c r="C24">
        <v>6424</v>
      </c>
      <c r="D24">
        <v>2794</v>
      </c>
      <c r="E24">
        <v>2675</v>
      </c>
      <c r="F24">
        <v>19.600000000000001</v>
      </c>
      <c r="G24">
        <v>340.38</v>
      </c>
      <c r="H24">
        <v>3375</v>
      </c>
      <c r="I24">
        <v>3045</v>
      </c>
      <c r="J24">
        <v>260</v>
      </c>
      <c r="K24">
        <v>15</v>
      </c>
      <c r="L24">
        <v>30</v>
      </c>
      <c r="M24">
        <v>10</v>
      </c>
      <c r="N24">
        <v>25</v>
      </c>
    </row>
    <row r="25" spans="1:14" x14ac:dyDescent="0.25">
      <c r="A25">
        <v>3050016.02</v>
      </c>
      <c r="B25">
        <v>5434</v>
      </c>
      <c r="C25">
        <v>5205</v>
      </c>
      <c r="D25">
        <v>2216</v>
      </c>
      <c r="E25">
        <v>2131</v>
      </c>
      <c r="F25">
        <v>21.5</v>
      </c>
      <c r="G25">
        <v>252.79</v>
      </c>
      <c r="H25">
        <v>2480</v>
      </c>
      <c r="I25">
        <v>2180</v>
      </c>
      <c r="J25">
        <v>180</v>
      </c>
      <c r="K25">
        <v>15</v>
      </c>
      <c r="L25">
        <v>55</v>
      </c>
      <c r="M25">
        <v>0</v>
      </c>
      <c r="N25">
        <v>45</v>
      </c>
    </row>
    <row r="26" spans="1:14" x14ac:dyDescent="0.25">
      <c r="A26">
        <v>3050100</v>
      </c>
      <c r="B26">
        <v>7051</v>
      </c>
      <c r="C26">
        <v>7146</v>
      </c>
      <c r="D26">
        <v>3039</v>
      </c>
      <c r="E26">
        <v>2885</v>
      </c>
      <c r="F26">
        <v>12.8</v>
      </c>
      <c r="G26">
        <v>552.91999999999996</v>
      </c>
      <c r="H26">
        <v>3220</v>
      </c>
      <c r="I26">
        <v>2900</v>
      </c>
      <c r="J26">
        <v>195</v>
      </c>
      <c r="K26">
        <v>20</v>
      </c>
      <c r="L26">
        <v>75</v>
      </c>
      <c r="M26">
        <v>10</v>
      </c>
      <c r="N26">
        <v>30</v>
      </c>
    </row>
    <row r="27" spans="1:14" x14ac:dyDescent="0.25">
      <c r="A27">
        <v>3050101</v>
      </c>
      <c r="B27">
        <v>8999</v>
      </c>
      <c r="C27">
        <v>8301</v>
      </c>
      <c r="D27">
        <v>3763</v>
      </c>
      <c r="E27">
        <v>3641</v>
      </c>
      <c r="F27">
        <v>637.4</v>
      </c>
      <c r="G27">
        <v>14.12</v>
      </c>
      <c r="H27">
        <v>4415</v>
      </c>
      <c r="I27">
        <v>3670</v>
      </c>
      <c r="J27">
        <v>480</v>
      </c>
      <c r="K27">
        <v>55</v>
      </c>
      <c r="L27">
        <v>135</v>
      </c>
      <c r="M27">
        <v>30</v>
      </c>
      <c r="N27">
        <v>50</v>
      </c>
    </row>
    <row r="28" spans="1:14" x14ac:dyDescent="0.25">
      <c r="A28">
        <v>3050102.01</v>
      </c>
      <c r="B28">
        <v>4720</v>
      </c>
      <c r="C28">
        <v>4918</v>
      </c>
      <c r="D28">
        <v>2223</v>
      </c>
      <c r="E28">
        <v>2137</v>
      </c>
      <c r="F28">
        <v>1137.9000000000001</v>
      </c>
      <c r="G28">
        <v>4.1500000000000004</v>
      </c>
      <c r="H28">
        <v>2210</v>
      </c>
      <c r="I28">
        <v>1755</v>
      </c>
      <c r="J28">
        <v>235</v>
      </c>
      <c r="K28">
        <v>50</v>
      </c>
      <c r="L28">
        <v>135</v>
      </c>
      <c r="M28">
        <v>0</v>
      </c>
      <c r="N28">
        <v>25</v>
      </c>
    </row>
    <row r="29" spans="1:14" x14ac:dyDescent="0.25">
      <c r="A29">
        <v>3050102.02</v>
      </c>
      <c r="B29">
        <v>5948</v>
      </c>
      <c r="C29">
        <v>5909</v>
      </c>
      <c r="D29">
        <v>2551</v>
      </c>
      <c r="E29">
        <v>2446</v>
      </c>
      <c r="F29">
        <v>346.1</v>
      </c>
      <c r="G29">
        <v>17.190000000000001</v>
      </c>
      <c r="H29">
        <v>2920</v>
      </c>
      <c r="I29">
        <v>2425</v>
      </c>
      <c r="J29">
        <v>335</v>
      </c>
      <c r="K29">
        <v>50</v>
      </c>
      <c r="L29">
        <v>75</v>
      </c>
      <c r="M29">
        <v>10</v>
      </c>
      <c r="N29">
        <v>20</v>
      </c>
    </row>
    <row r="30" spans="1:14" x14ac:dyDescent="0.25">
      <c r="A30">
        <v>3050110</v>
      </c>
      <c r="B30">
        <v>892</v>
      </c>
      <c r="C30">
        <v>968</v>
      </c>
      <c r="D30">
        <v>595</v>
      </c>
      <c r="E30">
        <v>418</v>
      </c>
      <c r="F30">
        <v>1.7</v>
      </c>
      <c r="G30">
        <v>519.59</v>
      </c>
      <c r="H30">
        <v>355</v>
      </c>
      <c r="I30">
        <v>300</v>
      </c>
      <c r="J30">
        <v>35</v>
      </c>
      <c r="K30">
        <v>10</v>
      </c>
      <c r="L30">
        <v>10</v>
      </c>
      <c r="M30">
        <v>0</v>
      </c>
      <c r="N30">
        <v>10</v>
      </c>
    </row>
    <row r="31" spans="1:14" x14ac:dyDescent="0.25">
      <c r="A31">
        <v>3050120</v>
      </c>
      <c r="B31">
        <v>647</v>
      </c>
      <c r="C31">
        <v>643</v>
      </c>
      <c r="D31">
        <v>319</v>
      </c>
      <c r="E31">
        <v>287</v>
      </c>
      <c r="F31">
        <v>4.3</v>
      </c>
      <c r="G31">
        <v>149.08000000000001</v>
      </c>
      <c r="H31">
        <v>205</v>
      </c>
      <c r="I31">
        <v>170</v>
      </c>
      <c r="J31">
        <v>15</v>
      </c>
      <c r="K31">
        <v>0</v>
      </c>
      <c r="L31">
        <v>15</v>
      </c>
      <c r="M31">
        <v>0</v>
      </c>
      <c r="N31">
        <v>10</v>
      </c>
    </row>
    <row r="32" spans="1:14" x14ac:dyDescent="0.25">
      <c r="A32">
        <v>3050200</v>
      </c>
      <c r="B32">
        <v>842</v>
      </c>
      <c r="C32">
        <v>866</v>
      </c>
      <c r="D32">
        <v>399</v>
      </c>
      <c r="E32">
        <v>339</v>
      </c>
      <c r="F32">
        <v>3.7</v>
      </c>
      <c r="G32">
        <v>228.72</v>
      </c>
      <c r="H32">
        <v>290</v>
      </c>
      <c r="I32">
        <v>265</v>
      </c>
      <c r="J32">
        <v>20</v>
      </c>
      <c r="K32">
        <v>0</v>
      </c>
      <c r="L32">
        <v>10</v>
      </c>
      <c r="M32">
        <v>0</v>
      </c>
      <c r="N32">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84"/>
  <sheetViews>
    <sheetView zoomScaleNormal="100" workbookViewId="0">
      <pane ySplit="1" topLeftCell="A2" activePane="bottomLeft" state="frozen"/>
      <selection pane="bottomLeft" activeCell="D6" sqref="D6"/>
    </sheetView>
  </sheetViews>
  <sheetFormatPr defaultColWidth="14.85546875" defaultRowHeight="12.75" x14ac:dyDescent="0.2"/>
  <cols>
    <col min="1" max="1" width="14.85546875" style="187"/>
    <col min="2" max="2" width="14.85546875" style="4"/>
    <col min="3" max="3" width="14.85546875" style="192"/>
    <col min="4" max="4" width="14.85546875" style="18"/>
    <col min="5" max="6" width="14.85546875" style="155"/>
    <col min="7" max="7" width="14.85546875" style="19"/>
    <col min="8" max="8" width="14.85546875" style="4"/>
    <col min="9" max="9" width="14.85546875" style="9"/>
    <col min="10" max="10" width="14.85546875" style="11"/>
    <col min="11" max="14" width="14.85546875" style="155"/>
    <col min="15" max="15" width="14.85546875" style="13"/>
    <col min="16" max="16" width="14.85546875" style="5"/>
    <col min="17" max="17" width="14.85546875" style="14"/>
    <col min="18" max="18" width="14.85546875" style="155"/>
    <col min="19" max="19" width="14.85546875" style="15"/>
    <col min="20" max="20" width="14.85546875" style="196"/>
    <col min="21" max="21" width="14.85546875" style="74"/>
    <col min="22" max="23" width="14.85546875" style="155"/>
    <col min="24" max="24" width="14.85546875" style="201"/>
    <col min="25" max="25" width="14.85546875" style="8"/>
    <col min="26" max="26" width="14.85546875" style="16"/>
    <col min="27" max="29" width="14.85546875" style="155"/>
    <col min="30" max="30" width="14.85546875" style="13"/>
    <col min="31" max="31" width="14.85546875" style="86"/>
    <col min="32" max="32" width="14.85546875" style="17"/>
    <col min="33" max="33" width="14.85546875" style="13"/>
    <col min="34" max="34" width="14.85546875" style="86"/>
    <col min="35" max="35" width="14.85546875" style="17"/>
    <col min="36" max="37" width="14.85546875" style="155"/>
    <col min="38" max="38" width="14.85546875" style="13"/>
    <col min="39" max="39" width="14.85546875" style="86"/>
    <col min="40" max="40" width="14.85546875" style="17"/>
    <col min="41" max="41" width="14.85546875" style="158"/>
    <col min="42" max="42" width="14.85546875" style="83"/>
    <col min="43" max="43" width="14.85546875" style="158"/>
    <col min="44" max="44" width="14.85546875" style="82"/>
    <col min="45" max="16384" width="14.85546875" style="159"/>
  </cols>
  <sheetData>
    <row r="1" spans="1:50" s="259" customFormat="1" ht="78" customHeight="1" thickTop="1" thickBot="1" x14ac:dyDescent="0.3">
      <c r="A1" s="256" t="s">
        <v>86</v>
      </c>
      <c r="B1" s="257" t="s">
        <v>160</v>
      </c>
      <c r="C1" s="189" t="s">
        <v>161</v>
      </c>
      <c r="D1" s="160" t="s">
        <v>162</v>
      </c>
      <c r="E1" s="112" t="s">
        <v>163</v>
      </c>
      <c r="F1" s="112" t="s">
        <v>164</v>
      </c>
      <c r="G1" s="112" t="s">
        <v>165</v>
      </c>
      <c r="H1" s="257" t="s">
        <v>166</v>
      </c>
      <c r="I1" s="111" t="s">
        <v>167</v>
      </c>
      <c r="J1" s="10" t="s">
        <v>168</v>
      </c>
      <c r="K1" s="113" t="s">
        <v>39</v>
      </c>
      <c r="L1" s="113" t="s">
        <v>169</v>
      </c>
      <c r="M1" s="113" t="s">
        <v>37</v>
      </c>
      <c r="N1" s="112" t="s">
        <v>170</v>
      </c>
      <c r="O1" s="113" t="s">
        <v>171</v>
      </c>
      <c r="P1" s="112" t="s">
        <v>172</v>
      </c>
      <c r="Q1" s="258" t="s">
        <v>53</v>
      </c>
      <c r="R1" s="113" t="s">
        <v>51</v>
      </c>
      <c r="S1" s="112" t="s">
        <v>173</v>
      </c>
      <c r="T1" s="113" t="s">
        <v>174</v>
      </c>
      <c r="U1" s="258" t="s">
        <v>60</v>
      </c>
      <c r="V1" s="113" t="s">
        <v>175</v>
      </c>
      <c r="W1" s="112" t="s">
        <v>176</v>
      </c>
      <c r="X1" s="160" t="s">
        <v>177</v>
      </c>
      <c r="Y1" s="117" t="s">
        <v>178</v>
      </c>
      <c r="Z1" s="112" t="s">
        <v>179</v>
      </c>
      <c r="AA1" s="114" t="s">
        <v>180</v>
      </c>
      <c r="AB1" s="112" t="s">
        <v>181</v>
      </c>
      <c r="AC1" s="112" t="s">
        <v>182</v>
      </c>
      <c r="AD1" s="160" t="s">
        <v>183</v>
      </c>
      <c r="AE1" s="118" t="s">
        <v>184</v>
      </c>
      <c r="AF1" s="114" t="s">
        <v>185</v>
      </c>
      <c r="AG1" s="160" t="s">
        <v>186</v>
      </c>
      <c r="AH1" s="118" t="s">
        <v>187</v>
      </c>
      <c r="AI1" s="112" t="s">
        <v>188</v>
      </c>
      <c r="AJ1" s="112" t="s">
        <v>189</v>
      </c>
      <c r="AK1" s="112" t="s">
        <v>190</v>
      </c>
      <c r="AL1" s="160" t="s">
        <v>191</v>
      </c>
      <c r="AM1" s="160" t="s">
        <v>192</v>
      </c>
      <c r="AN1" s="116" t="s">
        <v>193</v>
      </c>
      <c r="AO1" s="115" t="s">
        <v>194</v>
      </c>
      <c r="AP1" s="77" t="s">
        <v>195</v>
      </c>
      <c r="AQ1" s="256" t="s">
        <v>8</v>
      </c>
    </row>
    <row r="2" spans="1:50" s="85" customFormat="1" ht="13.5" thickTop="1" x14ac:dyDescent="0.2">
      <c r="A2" s="106"/>
      <c r="B2" s="91">
        <v>3050000</v>
      </c>
      <c r="C2" s="92"/>
      <c r="D2" s="93"/>
      <c r="E2" s="174"/>
      <c r="F2" s="174"/>
      <c r="G2" s="173"/>
      <c r="H2" s="94">
        <v>133050000</v>
      </c>
      <c r="I2" s="95">
        <v>2559.0500000000002</v>
      </c>
      <c r="J2" s="173">
        <f t="shared" ref="J2:J32" si="0">I2*100</f>
        <v>255905.00000000003</v>
      </c>
      <c r="K2" s="96">
        <v>144810</v>
      </c>
      <c r="L2" s="96">
        <v>139287</v>
      </c>
      <c r="M2" s="97">
        <v>126424</v>
      </c>
      <c r="N2" s="174">
        <f t="shared" ref="N2:N32" si="1">K2-M2</f>
        <v>18386</v>
      </c>
      <c r="O2" s="98">
        <f t="shared" ref="O2:O30" si="2">N2/M2</f>
        <v>0.1454312472315383</v>
      </c>
      <c r="P2" s="99">
        <v>56.6</v>
      </c>
      <c r="Q2" s="100">
        <v>66699</v>
      </c>
      <c r="R2" s="101">
        <v>55252</v>
      </c>
      <c r="S2" s="174">
        <f t="shared" ref="S2:S32" si="3">Q2-R2</f>
        <v>11447</v>
      </c>
      <c r="T2" s="98">
        <f t="shared" ref="T2:T30" si="4">S2/R2</f>
        <v>0.20717802070513286</v>
      </c>
      <c r="U2" s="100">
        <v>61769</v>
      </c>
      <c r="V2" s="101">
        <v>51620</v>
      </c>
      <c r="W2" s="174">
        <f t="shared" ref="W2:W32" si="5">U2-V2</f>
        <v>10149</v>
      </c>
      <c r="X2" s="197">
        <f t="shared" ref="X2:X30" si="6">(U2-V2)/V2</f>
        <v>0.1966098411468423</v>
      </c>
      <c r="Y2" s="102">
        <f t="shared" ref="Y2:Y32" si="7">U2/J2</f>
        <v>0.24137472890330394</v>
      </c>
      <c r="Z2" s="103">
        <v>68290</v>
      </c>
      <c r="AA2" s="96">
        <v>55070</v>
      </c>
      <c r="AB2" s="96">
        <v>5890</v>
      </c>
      <c r="AC2" s="174">
        <f t="shared" ref="AC2:AC32" si="8">AA2+AB2</f>
        <v>60960</v>
      </c>
      <c r="AD2" s="98">
        <f t="shared" ref="AD2:AD32" si="9">AC2/Z2</f>
        <v>0.89266364035729973</v>
      </c>
      <c r="AE2" s="175">
        <f t="shared" ref="AE2:AE32" si="10">AD2/0.892664</f>
        <v>0.99999959711302322</v>
      </c>
      <c r="AF2" s="96">
        <v>2345</v>
      </c>
      <c r="AG2" s="104">
        <f t="shared" ref="AG2:AG32" si="11">AF2/Z2</f>
        <v>3.4338849026211746E-2</v>
      </c>
      <c r="AH2" s="175">
        <f t="shared" ref="AH2:AH32" si="12">AG2/0.034339</f>
        <v>0.99999560343084382</v>
      </c>
      <c r="AI2" s="96">
        <v>3705</v>
      </c>
      <c r="AJ2" s="96">
        <v>400</v>
      </c>
      <c r="AK2" s="174">
        <f t="shared" ref="AK2:AK32" si="13">AI2+AJ2</f>
        <v>4105</v>
      </c>
      <c r="AL2" s="104">
        <f t="shared" ref="AL2:AL32" si="14">AK2/Z2</f>
        <v>6.0111290086396249E-2</v>
      </c>
      <c r="AM2" s="175">
        <f t="shared" ref="AM2:AM32" si="15">AL2/0.060111</f>
        <v>1.0000048258454568</v>
      </c>
      <c r="AN2" s="96">
        <v>880</v>
      </c>
      <c r="AO2" s="90" t="s">
        <v>45</v>
      </c>
      <c r="AP2" s="105" t="s">
        <v>45</v>
      </c>
      <c r="AQ2" s="87"/>
      <c r="AR2" s="88"/>
      <c r="AS2" s="159"/>
      <c r="AT2" s="159"/>
      <c r="AU2" s="159"/>
      <c r="AV2" s="159"/>
      <c r="AW2" s="159"/>
      <c r="AX2" s="159"/>
    </row>
    <row r="3" spans="1:50" x14ac:dyDescent="0.2">
      <c r="A3" s="84" t="s">
        <v>79</v>
      </c>
      <c r="B3" s="162">
        <v>3050001</v>
      </c>
      <c r="C3" s="191"/>
      <c r="D3" s="56"/>
      <c r="E3" s="163"/>
      <c r="F3" s="163"/>
      <c r="G3" s="193"/>
      <c r="H3" s="57">
        <v>133050001</v>
      </c>
      <c r="I3" s="165">
        <v>3.64</v>
      </c>
      <c r="J3" s="166">
        <f t="shared" si="0"/>
        <v>364</v>
      </c>
      <c r="K3" s="167">
        <v>1213</v>
      </c>
      <c r="L3" s="167">
        <v>1160</v>
      </c>
      <c r="M3" s="58">
        <v>1276</v>
      </c>
      <c r="N3" s="168">
        <f t="shared" si="1"/>
        <v>-63</v>
      </c>
      <c r="O3" s="59">
        <f t="shared" si="2"/>
        <v>-4.9373040752351098E-2</v>
      </c>
      <c r="P3" s="172">
        <v>332.9</v>
      </c>
      <c r="Q3" s="169">
        <v>901</v>
      </c>
      <c r="R3" s="60">
        <v>884</v>
      </c>
      <c r="S3" s="163">
        <f t="shared" si="3"/>
        <v>17</v>
      </c>
      <c r="T3" s="194">
        <f t="shared" si="4"/>
        <v>1.9230769230769232E-2</v>
      </c>
      <c r="U3" s="169">
        <v>783</v>
      </c>
      <c r="V3" s="60">
        <v>765</v>
      </c>
      <c r="W3" s="168">
        <f t="shared" si="5"/>
        <v>18</v>
      </c>
      <c r="X3" s="198">
        <f t="shared" si="6"/>
        <v>2.3529411764705882E-2</v>
      </c>
      <c r="Y3" s="61">
        <f t="shared" si="7"/>
        <v>2.151098901098901</v>
      </c>
      <c r="Z3" s="164">
        <v>440</v>
      </c>
      <c r="AA3" s="167">
        <v>225</v>
      </c>
      <c r="AB3" s="167">
        <v>25</v>
      </c>
      <c r="AC3" s="168">
        <f t="shared" si="8"/>
        <v>250</v>
      </c>
      <c r="AD3" s="59">
        <f t="shared" si="9"/>
        <v>0.56818181818181823</v>
      </c>
      <c r="AE3" s="62">
        <f t="shared" si="10"/>
        <v>0.63650132433011553</v>
      </c>
      <c r="AF3" s="167">
        <v>45</v>
      </c>
      <c r="AG3" s="59">
        <f t="shared" si="11"/>
        <v>0.10227272727272728</v>
      </c>
      <c r="AH3" s="170">
        <f t="shared" si="12"/>
        <v>2.9783257308811346</v>
      </c>
      <c r="AI3" s="167">
        <v>140</v>
      </c>
      <c r="AJ3" s="167">
        <v>0</v>
      </c>
      <c r="AK3" s="168">
        <f t="shared" si="13"/>
        <v>140</v>
      </c>
      <c r="AL3" s="59">
        <f t="shared" si="14"/>
        <v>0.31818181818181818</v>
      </c>
      <c r="AM3" s="170">
        <f t="shared" si="15"/>
        <v>5.2932378130761126</v>
      </c>
      <c r="AN3" s="167">
        <v>10</v>
      </c>
      <c r="AO3" s="171" t="s">
        <v>4</v>
      </c>
      <c r="AP3" s="172" t="s">
        <v>4</v>
      </c>
      <c r="AR3" s="81"/>
      <c r="AS3" s="247"/>
      <c r="AT3" s="247"/>
      <c r="AU3" s="247"/>
      <c r="AV3" s="247"/>
      <c r="AW3" s="247"/>
      <c r="AX3" s="247"/>
    </row>
    <row r="4" spans="1:50" x14ac:dyDescent="0.2">
      <c r="A4" s="107"/>
      <c r="B4" s="176">
        <v>3050002</v>
      </c>
      <c r="C4" s="190"/>
      <c r="D4" s="63"/>
      <c r="E4" s="177"/>
      <c r="F4" s="177"/>
      <c r="G4" s="188"/>
      <c r="H4" s="64">
        <v>133050002</v>
      </c>
      <c r="I4" s="179">
        <v>3.41</v>
      </c>
      <c r="J4" s="180">
        <f t="shared" si="0"/>
        <v>341</v>
      </c>
      <c r="K4" s="181">
        <v>4493</v>
      </c>
      <c r="L4" s="181">
        <v>4534</v>
      </c>
      <c r="M4" s="65">
        <v>4647</v>
      </c>
      <c r="N4" s="182">
        <f t="shared" si="1"/>
        <v>-154</v>
      </c>
      <c r="O4" s="66">
        <f t="shared" si="2"/>
        <v>-3.3139659995696145E-2</v>
      </c>
      <c r="P4" s="186">
        <v>1316.9</v>
      </c>
      <c r="Q4" s="183">
        <v>2341</v>
      </c>
      <c r="R4" s="67">
        <v>2327</v>
      </c>
      <c r="S4" s="177">
        <f t="shared" si="3"/>
        <v>14</v>
      </c>
      <c r="T4" s="195">
        <f t="shared" si="4"/>
        <v>6.016330038676407E-3</v>
      </c>
      <c r="U4" s="183">
        <v>2198</v>
      </c>
      <c r="V4" s="67">
        <v>2198</v>
      </c>
      <c r="W4" s="182">
        <f t="shared" si="5"/>
        <v>0</v>
      </c>
      <c r="X4" s="199">
        <f t="shared" si="6"/>
        <v>0</v>
      </c>
      <c r="Y4" s="68">
        <f t="shared" si="7"/>
        <v>6.4457478005865099</v>
      </c>
      <c r="Z4" s="178">
        <v>2015</v>
      </c>
      <c r="AA4" s="181">
        <v>1565</v>
      </c>
      <c r="AB4" s="181">
        <v>200</v>
      </c>
      <c r="AC4" s="182">
        <f t="shared" si="8"/>
        <v>1765</v>
      </c>
      <c r="AD4" s="66">
        <f t="shared" si="9"/>
        <v>0.87593052109181146</v>
      </c>
      <c r="AE4" s="69">
        <f t="shared" si="10"/>
        <v>0.98125444858514677</v>
      </c>
      <c r="AF4" s="181">
        <v>105</v>
      </c>
      <c r="AG4" s="66">
        <f t="shared" si="11"/>
        <v>5.2109181141439205E-2</v>
      </c>
      <c r="AH4" s="184">
        <f t="shared" si="12"/>
        <v>1.5174926800850113</v>
      </c>
      <c r="AI4" s="181">
        <v>100</v>
      </c>
      <c r="AJ4" s="181">
        <v>20</v>
      </c>
      <c r="AK4" s="182">
        <f t="shared" si="13"/>
        <v>120</v>
      </c>
      <c r="AL4" s="66">
        <f t="shared" si="14"/>
        <v>5.9553349875930521E-2</v>
      </c>
      <c r="AM4" s="184">
        <f t="shared" si="15"/>
        <v>0.99072299372711359</v>
      </c>
      <c r="AN4" s="181">
        <v>25</v>
      </c>
      <c r="AO4" s="185" t="s">
        <v>6</v>
      </c>
      <c r="AP4" s="186" t="s">
        <v>6</v>
      </c>
      <c r="AR4" s="81"/>
    </row>
    <row r="5" spans="1:50" x14ac:dyDescent="0.2">
      <c r="B5" s="55">
        <v>3050003.01</v>
      </c>
      <c r="H5" s="71">
        <v>133050003.01000001</v>
      </c>
      <c r="I5" s="9">
        <v>25.66</v>
      </c>
      <c r="J5" s="154">
        <f t="shared" si="0"/>
        <v>2566</v>
      </c>
      <c r="K5" s="72">
        <v>2535</v>
      </c>
      <c r="L5" s="72">
        <v>2651</v>
      </c>
      <c r="M5" s="73">
        <v>2541</v>
      </c>
      <c r="N5" s="156">
        <f t="shared" si="1"/>
        <v>-6</v>
      </c>
      <c r="O5" s="12">
        <f t="shared" si="2"/>
        <v>-2.3612750885478157E-3</v>
      </c>
      <c r="P5" s="159">
        <v>98.8</v>
      </c>
      <c r="Q5" s="74">
        <v>1057</v>
      </c>
      <c r="R5" s="75">
        <v>1001</v>
      </c>
      <c r="S5" s="155">
        <f t="shared" si="3"/>
        <v>56</v>
      </c>
      <c r="T5" s="13">
        <f t="shared" si="4"/>
        <v>5.5944055944055944E-2</v>
      </c>
      <c r="U5" s="74">
        <v>996</v>
      </c>
      <c r="V5" s="75">
        <v>954</v>
      </c>
      <c r="W5" s="156">
        <f t="shared" si="5"/>
        <v>42</v>
      </c>
      <c r="X5" s="200">
        <f t="shared" si="6"/>
        <v>4.40251572327044E-2</v>
      </c>
      <c r="Y5" s="7">
        <f t="shared" si="7"/>
        <v>0.38815276695245521</v>
      </c>
      <c r="Z5" s="161">
        <v>1085</v>
      </c>
      <c r="AA5" s="72">
        <v>925</v>
      </c>
      <c r="AB5" s="72">
        <v>95</v>
      </c>
      <c r="AC5" s="156">
        <f t="shared" si="8"/>
        <v>1020</v>
      </c>
      <c r="AD5" s="12">
        <f t="shared" si="9"/>
        <v>0.94009216589861755</v>
      </c>
      <c r="AE5" s="3">
        <f t="shared" si="10"/>
        <v>1.0531310391128326</v>
      </c>
      <c r="AF5" s="72">
        <v>25</v>
      </c>
      <c r="AG5" s="12">
        <f t="shared" si="11"/>
        <v>2.3041474654377881E-2</v>
      </c>
      <c r="AH5" s="157">
        <f t="shared" si="12"/>
        <v>0.67100016466344037</v>
      </c>
      <c r="AI5" s="72">
        <v>25</v>
      </c>
      <c r="AJ5" s="72">
        <v>0</v>
      </c>
      <c r="AK5" s="156">
        <f t="shared" si="13"/>
        <v>25</v>
      </c>
      <c r="AL5" s="12">
        <f t="shared" si="14"/>
        <v>2.3041474654377881E-2</v>
      </c>
      <c r="AM5" s="157">
        <f t="shared" si="15"/>
        <v>0.38331544400156181</v>
      </c>
      <c r="AN5" s="72">
        <v>20</v>
      </c>
      <c r="AO5" s="158" t="s">
        <v>2</v>
      </c>
      <c r="AP5" s="119" t="s">
        <v>2</v>
      </c>
      <c r="AR5" s="81"/>
    </row>
    <row r="6" spans="1:50" x14ac:dyDescent="0.2">
      <c r="A6" s="107" t="s">
        <v>67</v>
      </c>
      <c r="B6" s="176">
        <v>3050003.03</v>
      </c>
      <c r="C6" s="190"/>
      <c r="D6" s="63"/>
      <c r="E6" s="177"/>
      <c r="F6" s="177"/>
      <c r="G6" s="188"/>
      <c r="H6" s="64">
        <v>133050003.03</v>
      </c>
      <c r="I6" s="179">
        <v>10.4</v>
      </c>
      <c r="J6" s="180">
        <f t="shared" si="0"/>
        <v>1040</v>
      </c>
      <c r="K6" s="181">
        <v>10102</v>
      </c>
      <c r="L6" s="181">
        <v>8259</v>
      </c>
      <c r="M6" s="65">
        <v>5590</v>
      </c>
      <c r="N6" s="182">
        <f t="shared" si="1"/>
        <v>4512</v>
      </c>
      <c r="O6" s="66">
        <f t="shared" si="2"/>
        <v>0.80715563506261179</v>
      </c>
      <c r="P6" s="186">
        <v>971.7</v>
      </c>
      <c r="Q6" s="183">
        <v>3754</v>
      </c>
      <c r="R6" s="67">
        <v>1954</v>
      </c>
      <c r="S6" s="177">
        <f t="shared" si="3"/>
        <v>1800</v>
      </c>
      <c r="T6" s="195">
        <f t="shared" si="4"/>
        <v>0.92118730808597749</v>
      </c>
      <c r="U6" s="183">
        <v>3620</v>
      </c>
      <c r="V6" s="67">
        <v>1913</v>
      </c>
      <c r="W6" s="182">
        <f t="shared" si="5"/>
        <v>1707</v>
      </c>
      <c r="X6" s="199">
        <f t="shared" si="6"/>
        <v>0.8923157344485102</v>
      </c>
      <c r="Y6" s="68">
        <f t="shared" si="7"/>
        <v>3.4807692307692308</v>
      </c>
      <c r="Z6" s="178">
        <v>5050</v>
      </c>
      <c r="AA6" s="181">
        <v>4350</v>
      </c>
      <c r="AB6" s="181">
        <v>450</v>
      </c>
      <c r="AC6" s="182">
        <f t="shared" si="8"/>
        <v>4800</v>
      </c>
      <c r="AD6" s="66">
        <f t="shared" si="9"/>
        <v>0.95049504950495045</v>
      </c>
      <c r="AE6" s="69">
        <f t="shared" si="10"/>
        <v>1.0647847896912506</v>
      </c>
      <c r="AF6" s="181">
        <v>65</v>
      </c>
      <c r="AG6" s="66">
        <f t="shared" si="11"/>
        <v>1.2871287128712871E-2</v>
      </c>
      <c r="AH6" s="184">
        <f t="shared" si="12"/>
        <v>0.37482999297337927</v>
      </c>
      <c r="AI6" s="181">
        <v>105</v>
      </c>
      <c r="AJ6" s="181">
        <v>20</v>
      </c>
      <c r="AK6" s="182">
        <f t="shared" si="13"/>
        <v>125</v>
      </c>
      <c r="AL6" s="66">
        <f t="shared" si="14"/>
        <v>2.4752475247524754E-2</v>
      </c>
      <c r="AM6" s="184">
        <f t="shared" si="15"/>
        <v>0.41177946212048966</v>
      </c>
      <c r="AN6" s="181">
        <v>60</v>
      </c>
      <c r="AO6" s="185" t="s">
        <v>6</v>
      </c>
      <c r="AP6" s="186" t="s">
        <v>6</v>
      </c>
      <c r="AR6" s="81"/>
    </row>
    <row r="7" spans="1:50" x14ac:dyDescent="0.2">
      <c r="A7" s="107"/>
      <c r="B7" s="176">
        <v>3050003.04</v>
      </c>
      <c r="C7" s="190"/>
      <c r="D7" s="63"/>
      <c r="E7" s="177"/>
      <c r="F7" s="177"/>
      <c r="G7" s="188"/>
      <c r="H7" s="64">
        <v>133050003.04000001</v>
      </c>
      <c r="I7" s="179">
        <v>7.23</v>
      </c>
      <c r="J7" s="180">
        <f t="shared" si="0"/>
        <v>723</v>
      </c>
      <c r="K7" s="181">
        <v>5248</v>
      </c>
      <c r="L7" s="181">
        <v>5259</v>
      </c>
      <c r="M7" s="65">
        <v>5171</v>
      </c>
      <c r="N7" s="182">
        <f t="shared" si="1"/>
        <v>77</v>
      </c>
      <c r="O7" s="66">
        <f t="shared" si="2"/>
        <v>1.4890736801392381E-2</v>
      </c>
      <c r="P7" s="186">
        <v>726.3</v>
      </c>
      <c r="Q7" s="183">
        <v>2134</v>
      </c>
      <c r="R7" s="67">
        <v>2005</v>
      </c>
      <c r="S7" s="177">
        <f t="shared" si="3"/>
        <v>129</v>
      </c>
      <c r="T7" s="195">
        <f t="shared" si="4"/>
        <v>6.4339152119700746E-2</v>
      </c>
      <c r="U7" s="183">
        <v>2051</v>
      </c>
      <c r="V7" s="67">
        <v>1931</v>
      </c>
      <c r="W7" s="182">
        <f t="shared" si="5"/>
        <v>120</v>
      </c>
      <c r="X7" s="199">
        <f t="shared" si="6"/>
        <v>6.2143966856551013E-2</v>
      </c>
      <c r="Y7" s="68">
        <f t="shared" si="7"/>
        <v>2.8367911479944676</v>
      </c>
      <c r="Z7" s="178">
        <v>2690</v>
      </c>
      <c r="AA7" s="181">
        <v>2225</v>
      </c>
      <c r="AB7" s="181">
        <v>245</v>
      </c>
      <c r="AC7" s="182">
        <f t="shared" si="8"/>
        <v>2470</v>
      </c>
      <c r="AD7" s="66">
        <f t="shared" si="9"/>
        <v>0.91821561338289959</v>
      </c>
      <c r="AE7" s="69">
        <f t="shared" si="10"/>
        <v>1.0286239989322965</v>
      </c>
      <c r="AF7" s="181">
        <v>60</v>
      </c>
      <c r="AG7" s="66">
        <f t="shared" si="11"/>
        <v>2.2304832713754646E-2</v>
      </c>
      <c r="AH7" s="184">
        <f t="shared" si="12"/>
        <v>0.64954811478944185</v>
      </c>
      <c r="AI7" s="181">
        <v>120</v>
      </c>
      <c r="AJ7" s="181">
        <v>10</v>
      </c>
      <c r="AK7" s="182">
        <f t="shared" si="13"/>
        <v>130</v>
      </c>
      <c r="AL7" s="66">
        <f t="shared" si="14"/>
        <v>4.8327137546468404E-2</v>
      </c>
      <c r="AM7" s="184">
        <f t="shared" si="15"/>
        <v>0.80396495727019024</v>
      </c>
      <c r="AN7" s="181">
        <v>30</v>
      </c>
      <c r="AO7" s="185" t="s">
        <v>6</v>
      </c>
      <c r="AP7" s="186" t="s">
        <v>6</v>
      </c>
      <c r="AR7" s="81"/>
    </row>
    <row r="8" spans="1:50" x14ac:dyDescent="0.2">
      <c r="A8" s="107" t="s">
        <v>77</v>
      </c>
      <c r="B8" s="176">
        <v>3050004</v>
      </c>
      <c r="C8" s="190"/>
      <c r="D8" s="78"/>
      <c r="E8" s="108"/>
      <c r="F8" s="177"/>
      <c r="G8" s="188"/>
      <c r="H8" s="64">
        <v>133050004</v>
      </c>
      <c r="I8" s="179">
        <v>4.75</v>
      </c>
      <c r="J8" s="180">
        <f t="shared" si="0"/>
        <v>475</v>
      </c>
      <c r="K8" s="181">
        <v>7775</v>
      </c>
      <c r="L8" s="181">
        <v>7299</v>
      </c>
      <c r="M8" s="65">
        <v>6885</v>
      </c>
      <c r="N8" s="182">
        <f t="shared" si="1"/>
        <v>890</v>
      </c>
      <c r="O8" s="66">
        <f t="shared" si="2"/>
        <v>0.12926652142338416</v>
      </c>
      <c r="P8" s="186">
        <v>1635.8</v>
      </c>
      <c r="Q8" s="183">
        <v>3620</v>
      </c>
      <c r="R8" s="67">
        <v>2941</v>
      </c>
      <c r="S8" s="177">
        <f t="shared" si="3"/>
        <v>679</v>
      </c>
      <c r="T8" s="195">
        <f t="shared" si="4"/>
        <v>0.23087385243114586</v>
      </c>
      <c r="U8" s="183">
        <v>3320</v>
      </c>
      <c r="V8" s="67">
        <v>2761</v>
      </c>
      <c r="W8" s="182">
        <f t="shared" si="5"/>
        <v>559</v>
      </c>
      <c r="X8" s="199">
        <f t="shared" si="6"/>
        <v>0.20246287576964866</v>
      </c>
      <c r="Y8" s="68">
        <f t="shared" si="7"/>
        <v>6.9894736842105267</v>
      </c>
      <c r="Z8" s="178">
        <v>3705</v>
      </c>
      <c r="AA8" s="181">
        <v>2745</v>
      </c>
      <c r="AB8" s="181">
        <v>425</v>
      </c>
      <c r="AC8" s="182">
        <f t="shared" si="8"/>
        <v>3170</v>
      </c>
      <c r="AD8" s="66">
        <f t="shared" si="9"/>
        <v>0.8556005398110661</v>
      </c>
      <c r="AE8" s="69">
        <f t="shared" si="10"/>
        <v>0.95847994296965722</v>
      </c>
      <c r="AF8" s="181">
        <v>255</v>
      </c>
      <c r="AG8" s="66">
        <f t="shared" si="11"/>
        <v>6.8825910931174086E-2</v>
      </c>
      <c r="AH8" s="184">
        <f t="shared" si="12"/>
        <v>2.0043073744481226</v>
      </c>
      <c r="AI8" s="181">
        <v>210</v>
      </c>
      <c r="AJ8" s="181">
        <v>15</v>
      </c>
      <c r="AK8" s="182">
        <f t="shared" si="13"/>
        <v>225</v>
      </c>
      <c r="AL8" s="66">
        <f t="shared" si="14"/>
        <v>6.0728744939271252E-2</v>
      </c>
      <c r="AM8" s="184">
        <f t="shared" si="15"/>
        <v>1.0102767370243593</v>
      </c>
      <c r="AN8" s="181">
        <v>55</v>
      </c>
      <c r="AO8" s="185" t="s">
        <v>6</v>
      </c>
      <c r="AP8" s="186" t="s">
        <v>6</v>
      </c>
      <c r="AR8" s="81"/>
    </row>
    <row r="9" spans="1:50" s="247" customFormat="1" x14ac:dyDescent="0.2">
      <c r="A9" s="84" t="s">
        <v>78</v>
      </c>
      <c r="B9" s="162">
        <v>3050005</v>
      </c>
      <c r="C9" s="191"/>
      <c r="D9" s="56"/>
      <c r="E9" s="163"/>
      <c r="F9" s="163"/>
      <c r="G9" s="193"/>
      <c r="H9" s="57">
        <v>133050005</v>
      </c>
      <c r="I9" s="165">
        <v>3.49</v>
      </c>
      <c r="J9" s="166">
        <f t="shared" si="0"/>
        <v>349</v>
      </c>
      <c r="K9" s="167">
        <v>2746</v>
      </c>
      <c r="L9" s="167">
        <v>2605</v>
      </c>
      <c r="M9" s="58">
        <v>2645</v>
      </c>
      <c r="N9" s="168">
        <f t="shared" si="1"/>
        <v>101</v>
      </c>
      <c r="O9" s="59">
        <f t="shared" si="2"/>
        <v>3.8185255198487714E-2</v>
      </c>
      <c r="P9" s="172">
        <v>787.8</v>
      </c>
      <c r="Q9" s="169">
        <v>1478</v>
      </c>
      <c r="R9" s="60">
        <v>1335</v>
      </c>
      <c r="S9" s="163">
        <f t="shared" si="3"/>
        <v>143</v>
      </c>
      <c r="T9" s="194">
        <f t="shared" si="4"/>
        <v>0.10711610486891386</v>
      </c>
      <c r="U9" s="169">
        <v>1280</v>
      </c>
      <c r="V9" s="60">
        <v>1254</v>
      </c>
      <c r="W9" s="168">
        <f t="shared" si="5"/>
        <v>26</v>
      </c>
      <c r="X9" s="198">
        <f t="shared" si="6"/>
        <v>2.0733652312599681E-2</v>
      </c>
      <c r="Y9" s="61">
        <f t="shared" si="7"/>
        <v>3.6676217765042982</v>
      </c>
      <c r="Z9" s="164">
        <v>1290</v>
      </c>
      <c r="AA9" s="167">
        <v>860</v>
      </c>
      <c r="AB9" s="167">
        <v>125</v>
      </c>
      <c r="AC9" s="168">
        <f t="shared" si="8"/>
        <v>985</v>
      </c>
      <c r="AD9" s="59">
        <f t="shared" si="9"/>
        <v>0.76356589147286824</v>
      </c>
      <c r="AE9" s="62">
        <f t="shared" si="10"/>
        <v>0.85537883399898307</v>
      </c>
      <c r="AF9" s="167">
        <v>120</v>
      </c>
      <c r="AG9" s="59">
        <f t="shared" si="11"/>
        <v>9.3023255813953487E-2</v>
      </c>
      <c r="AH9" s="170">
        <f t="shared" si="12"/>
        <v>2.7089681066412385</v>
      </c>
      <c r="AI9" s="167">
        <v>145</v>
      </c>
      <c r="AJ9" s="167">
        <v>15</v>
      </c>
      <c r="AK9" s="168">
        <f t="shared" si="13"/>
        <v>160</v>
      </c>
      <c r="AL9" s="59">
        <f t="shared" si="14"/>
        <v>0.12403100775193798</v>
      </c>
      <c r="AM9" s="170">
        <f t="shared" si="15"/>
        <v>2.0633662349975541</v>
      </c>
      <c r="AN9" s="167">
        <v>30</v>
      </c>
      <c r="AO9" s="171" t="s">
        <v>4</v>
      </c>
      <c r="AP9" s="172" t="s">
        <v>4</v>
      </c>
      <c r="AQ9" s="158" t="s">
        <v>82</v>
      </c>
      <c r="AR9" s="81"/>
      <c r="AS9" s="159"/>
      <c r="AT9" s="159"/>
      <c r="AU9" s="159"/>
      <c r="AV9" s="159"/>
      <c r="AW9" s="159"/>
      <c r="AX9" s="159"/>
    </row>
    <row r="10" spans="1:50" x14ac:dyDescent="0.2">
      <c r="A10" s="84" t="s">
        <v>72</v>
      </c>
      <c r="B10" s="162">
        <v>3050006</v>
      </c>
      <c r="C10" s="191"/>
      <c r="D10" s="56"/>
      <c r="E10" s="163"/>
      <c r="F10" s="163"/>
      <c r="G10" s="193"/>
      <c r="H10" s="57">
        <v>133050006</v>
      </c>
      <c r="I10" s="165">
        <v>1.63</v>
      </c>
      <c r="J10" s="166">
        <f t="shared" si="0"/>
        <v>163</v>
      </c>
      <c r="K10" s="167">
        <v>4201</v>
      </c>
      <c r="L10" s="167">
        <v>4552</v>
      </c>
      <c r="M10" s="58">
        <v>4630</v>
      </c>
      <c r="N10" s="168">
        <f t="shared" si="1"/>
        <v>-429</v>
      </c>
      <c r="O10" s="59">
        <f t="shared" si="2"/>
        <v>-9.2656587473002164E-2</v>
      </c>
      <c r="P10" s="172">
        <v>2580.8000000000002</v>
      </c>
      <c r="Q10" s="169">
        <v>2850</v>
      </c>
      <c r="R10" s="60">
        <v>2723</v>
      </c>
      <c r="S10" s="163">
        <f t="shared" si="3"/>
        <v>127</v>
      </c>
      <c r="T10" s="194">
        <f t="shared" si="4"/>
        <v>4.6639735585751012E-2</v>
      </c>
      <c r="U10" s="169">
        <v>2318</v>
      </c>
      <c r="V10" s="60">
        <v>2444</v>
      </c>
      <c r="W10" s="168">
        <f t="shared" si="5"/>
        <v>-126</v>
      </c>
      <c r="X10" s="198">
        <f t="shared" si="6"/>
        <v>-5.1554828150572829E-2</v>
      </c>
      <c r="Y10" s="61">
        <f t="shared" si="7"/>
        <v>14.220858895705522</v>
      </c>
      <c r="Z10" s="164">
        <v>1840</v>
      </c>
      <c r="AA10" s="167">
        <v>930</v>
      </c>
      <c r="AB10" s="167">
        <v>145</v>
      </c>
      <c r="AC10" s="168">
        <f t="shared" si="8"/>
        <v>1075</v>
      </c>
      <c r="AD10" s="59">
        <f t="shared" si="9"/>
        <v>0.58423913043478259</v>
      </c>
      <c r="AE10" s="62">
        <f t="shared" si="10"/>
        <v>0.65448940523509691</v>
      </c>
      <c r="AF10" s="167">
        <v>155</v>
      </c>
      <c r="AG10" s="59">
        <f t="shared" si="11"/>
        <v>8.4239130434782608E-2</v>
      </c>
      <c r="AH10" s="170">
        <f t="shared" si="12"/>
        <v>2.4531620150494367</v>
      </c>
      <c r="AI10" s="167">
        <v>545</v>
      </c>
      <c r="AJ10" s="167">
        <v>45</v>
      </c>
      <c r="AK10" s="168">
        <f t="shared" si="13"/>
        <v>590</v>
      </c>
      <c r="AL10" s="59">
        <f t="shared" si="14"/>
        <v>0.32065217391304346</v>
      </c>
      <c r="AM10" s="170">
        <f t="shared" si="15"/>
        <v>5.3343343799478209</v>
      </c>
      <c r="AN10" s="167">
        <v>15</v>
      </c>
      <c r="AO10" s="171" t="s">
        <v>4</v>
      </c>
      <c r="AP10" s="172" t="s">
        <v>4</v>
      </c>
      <c r="AR10" s="81"/>
    </row>
    <row r="11" spans="1:50" x14ac:dyDescent="0.2">
      <c r="A11" s="84"/>
      <c r="B11" s="162">
        <v>3050007</v>
      </c>
      <c r="C11" s="191"/>
      <c r="D11" s="56"/>
      <c r="E11" s="163"/>
      <c r="F11" s="163"/>
      <c r="G11" s="193"/>
      <c r="H11" s="57">
        <v>133050007</v>
      </c>
      <c r="I11" s="165">
        <v>1.04</v>
      </c>
      <c r="J11" s="166">
        <f t="shared" si="0"/>
        <v>104</v>
      </c>
      <c r="K11" s="167">
        <v>2938</v>
      </c>
      <c r="L11" s="167">
        <v>3065</v>
      </c>
      <c r="M11" s="58">
        <v>3115</v>
      </c>
      <c r="N11" s="168">
        <f t="shared" si="1"/>
        <v>-177</v>
      </c>
      <c r="O11" s="59">
        <f t="shared" si="2"/>
        <v>-5.6821829855537721E-2</v>
      </c>
      <c r="P11" s="172">
        <v>2831</v>
      </c>
      <c r="Q11" s="169">
        <v>1751</v>
      </c>
      <c r="R11" s="60">
        <v>1728</v>
      </c>
      <c r="S11" s="163">
        <f t="shared" si="3"/>
        <v>23</v>
      </c>
      <c r="T11" s="194">
        <f t="shared" si="4"/>
        <v>1.3310185185185185E-2</v>
      </c>
      <c r="U11" s="169">
        <v>1503</v>
      </c>
      <c r="V11" s="60">
        <v>1553</v>
      </c>
      <c r="W11" s="168">
        <f t="shared" si="5"/>
        <v>-50</v>
      </c>
      <c r="X11" s="198">
        <f t="shared" si="6"/>
        <v>-3.2195750160978753E-2</v>
      </c>
      <c r="Y11" s="61">
        <f t="shared" si="7"/>
        <v>14.451923076923077</v>
      </c>
      <c r="Z11" s="164">
        <v>1380</v>
      </c>
      <c r="AA11" s="167">
        <v>835</v>
      </c>
      <c r="AB11" s="167">
        <v>100</v>
      </c>
      <c r="AC11" s="168">
        <f t="shared" si="8"/>
        <v>935</v>
      </c>
      <c r="AD11" s="59">
        <f t="shared" si="9"/>
        <v>0.67753623188405798</v>
      </c>
      <c r="AE11" s="62">
        <f t="shared" si="10"/>
        <v>0.75900476762147684</v>
      </c>
      <c r="AF11" s="167">
        <v>110</v>
      </c>
      <c r="AG11" s="59">
        <f t="shared" si="11"/>
        <v>7.9710144927536225E-2</v>
      </c>
      <c r="AH11" s="170">
        <f t="shared" si="12"/>
        <v>2.3212715841328002</v>
      </c>
      <c r="AI11" s="167">
        <v>250</v>
      </c>
      <c r="AJ11" s="167">
        <v>45</v>
      </c>
      <c r="AK11" s="168">
        <f t="shared" si="13"/>
        <v>295</v>
      </c>
      <c r="AL11" s="59">
        <f t="shared" si="14"/>
        <v>0.21376811594202899</v>
      </c>
      <c r="AM11" s="170">
        <f t="shared" si="15"/>
        <v>3.5562229199652142</v>
      </c>
      <c r="AN11" s="167">
        <v>35</v>
      </c>
      <c r="AO11" s="171" t="s">
        <v>4</v>
      </c>
      <c r="AP11" s="172" t="s">
        <v>4</v>
      </c>
      <c r="AR11" s="81"/>
    </row>
    <row r="12" spans="1:50" x14ac:dyDescent="0.2">
      <c r="A12" s="84" t="s">
        <v>83</v>
      </c>
      <c r="B12" s="162">
        <v>3050008</v>
      </c>
      <c r="C12" s="191"/>
      <c r="D12" s="56"/>
      <c r="E12" s="163"/>
      <c r="F12" s="163"/>
      <c r="G12" s="193"/>
      <c r="H12" s="57">
        <v>133050008</v>
      </c>
      <c r="I12" s="165">
        <v>2.3199999999999998</v>
      </c>
      <c r="J12" s="166">
        <f t="shared" si="0"/>
        <v>231.99999999999997</v>
      </c>
      <c r="K12" s="167">
        <v>4600</v>
      </c>
      <c r="L12" s="167">
        <v>4484</v>
      </c>
      <c r="M12" s="58">
        <v>4369</v>
      </c>
      <c r="N12" s="168">
        <f t="shared" si="1"/>
        <v>231</v>
      </c>
      <c r="O12" s="59">
        <f t="shared" si="2"/>
        <v>5.2872510872053101E-2</v>
      </c>
      <c r="P12" s="172">
        <v>1984.9</v>
      </c>
      <c r="Q12" s="169">
        <v>2487</v>
      </c>
      <c r="R12" s="60">
        <v>2085</v>
      </c>
      <c r="S12" s="163">
        <f t="shared" si="3"/>
        <v>402</v>
      </c>
      <c r="T12" s="194">
        <f t="shared" si="4"/>
        <v>0.19280575539568345</v>
      </c>
      <c r="U12" s="169">
        <v>2265</v>
      </c>
      <c r="V12" s="60">
        <v>1928</v>
      </c>
      <c r="W12" s="168">
        <f t="shared" si="5"/>
        <v>337</v>
      </c>
      <c r="X12" s="198">
        <f t="shared" si="6"/>
        <v>0.17479253112033194</v>
      </c>
      <c r="Y12" s="61">
        <f t="shared" si="7"/>
        <v>9.7629310344827598</v>
      </c>
      <c r="Z12" s="164">
        <v>1905</v>
      </c>
      <c r="AA12" s="167">
        <v>1235</v>
      </c>
      <c r="AB12" s="167">
        <v>160</v>
      </c>
      <c r="AC12" s="168">
        <f t="shared" si="8"/>
        <v>1395</v>
      </c>
      <c r="AD12" s="59">
        <f t="shared" si="9"/>
        <v>0.73228346456692917</v>
      </c>
      <c r="AE12" s="62">
        <f t="shared" si="10"/>
        <v>0.82033493516813627</v>
      </c>
      <c r="AF12" s="167">
        <v>175</v>
      </c>
      <c r="AG12" s="59">
        <f t="shared" si="11"/>
        <v>9.1863517060367453E-2</v>
      </c>
      <c r="AH12" s="170">
        <f t="shared" si="12"/>
        <v>2.6751948822146088</v>
      </c>
      <c r="AI12" s="167">
        <v>295</v>
      </c>
      <c r="AJ12" s="167">
        <v>20</v>
      </c>
      <c r="AK12" s="168">
        <f t="shared" si="13"/>
        <v>315</v>
      </c>
      <c r="AL12" s="59">
        <f t="shared" si="14"/>
        <v>0.16535433070866143</v>
      </c>
      <c r="AM12" s="170">
        <f t="shared" si="15"/>
        <v>2.7508165012836492</v>
      </c>
      <c r="AN12" s="167">
        <v>20</v>
      </c>
      <c r="AO12" s="171" t="s">
        <v>4</v>
      </c>
      <c r="AP12" s="172" t="s">
        <v>4</v>
      </c>
      <c r="AQ12" s="187" t="s">
        <v>65</v>
      </c>
      <c r="AR12" s="159"/>
    </row>
    <row r="13" spans="1:50" x14ac:dyDescent="0.2">
      <c r="A13" s="84"/>
      <c r="B13" s="162">
        <v>3050009</v>
      </c>
      <c r="C13" s="191"/>
      <c r="D13" s="56"/>
      <c r="E13" s="163"/>
      <c r="F13" s="163"/>
      <c r="G13" s="193"/>
      <c r="H13" s="57">
        <v>133050009</v>
      </c>
      <c r="I13" s="165">
        <v>1.62</v>
      </c>
      <c r="J13" s="166">
        <f t="shared" si="0"/>
        <v>162</v>
      </c>
      <c r="K13" s="167">
        <v>4404</v>
      </c>
      <c r="L13" s="167">
        <v>4468</v>
      </c>
      <c r="M13" s="58">
        <v>4534</v>
      </c>
      <c r="N13" s="168">
        <f t="shared" si="1"/>
        <v>-130</v>
      </c>
      <c r="O13" s="59">
        <f t="shared" si="2"/>
        <v>-2.867225408028231E-2</v>
      </c>
      <c r="P13" s="172">
        <v>2711.2</v>
      </c>
      <c r="Q13" s="169">
        <v>2379</v>
      </c>
      <c r="R13" s="60">
        <v>2341</v>
      </c>
      <c r="S13" s="163">
        <f t="shared" si="3"/>
        <v>38</v>
      </c>
      <c r="T13" s="194">
        <f t="shared" si="4"/>
        <v>1.6232379325074753E-2</v>
      </c>
      <c r="U13" s="169">
        <v>2101</v>
      </c>
      <c r="V13" s="60">
        <v>2046</v>
      </c>
      <c r="W13" s="168">
        <f t="shared" si="5"/>
        <v>55</v>
      </c>
      <c r="X13" s="198">
        <f t="shared" si="6"/>
        <v>2.6881720430107527E-2</v>
      </c>
      <c r="Y13" s="61">
        <f t="shared" si="7"/>
        <v>12.969135802469136</v>
      </c>
      <c r="Z13" s="164">
        <v>2025</v>
      </c>
      <c r="AA13" s="167">
        <v>1260</v>
      </c>
      <c r="AB13" s="167">
        <v>215</v>
      </c>
      <c r="AC13" s="168">
        <f t="shared" si="8"/>
        <v>1475</v>
      </c>
      <c r="AD13" s="59">
        <f t="shared" si="9"/>
        <v>0.72839506172839508</v>
      </c>
      <c r="AE13" s="62">
        <f t="shared" si="10"/>
        <v>0.81597898170912575</v>
      </c>
      <c r="AF13" s="167">
        <v>175</v>
      </c>
      <c r="AG13" s="59">
        <f t="shared" si="11"/>
        <v>8.6419753086419748E-2</v>
      </c>
      <c r="AH13" s="170">
        <f t="shared" si="12"/>
        <v>2.5166648151204094</v>
      </c>
      <c r="AI13" s="167">
        <v>315</v>
      </c>
      <c r="AJ13" s="167">
        <v>25</v>
      </c>
      <c r="AK13" s="168">
        <f t="shared" si="13"/>
        <v>340</v>
      </c>
      <c r="AL13" s="59">
        <f t="shared" si="14"/>
        <v>0.16790123456790124</v>
      </c>
      <c r="AM13" s="170">
        <f t="shared" si="15"/>
        <v>2.7931865144133559</v>
      </c>
      <c r="AN13" s="167">
        <v>35</v>
      </c>
      <c r="AO13" s="171" t="s">
        <v>4</v>
      </c>
      <c r="AP13" s="172" t="s">
        <v>4</v>
      </c>
      <c r="AR13" s="81"/>
    </row>
    <row r="14" spans="1:50" x14ac:dyDescent="0.2">
      <c r="A14" s="84" t="s">
        <v>73</v>
      </c>
      <c r="B14" s="162">
        <v>3050010.01</v>
      </c>
      <c r="C14" s="191"/>
      <c r="D14" s="56"/>
      <c r="E14" s="163"/>
      <c r="F14" s="163"/>
      <c r="G14" s="193"/>
      <c r="H14" s="57">
        <v>133050010.01000001</v>
      </c>
      <c r="I14" s="165">
        <v>1.94</v>
      </c>
      <c r="J14" s="166">
        <f t="shared" si="0"/>
        <v>194</v>
      </c>
      <c r="K14" s="167">
        <v>1936</v>
      </c>
      <c r="L14" s="167">
        <v>2060</v>
      </c>
      <c r="M14" s="58">
        <v>1850</v>
      </c>
      <c r="N14" s="168">
        <f t="shared" si="1"/>
        <v>86</v>
      </c>
      <c r="O14" s="59">
        <f t="shared" si="2"/>
        <v>4.6486486486486484E-2</v>
      </c>
      <c r="P14" s="172">
        <v>999.8</v>
      </c>
      <c r="Q14" s="169">
        <v>1172</v>
      </c>
      <c r="R14" s="60">
        <v>1051</v>
      </c>
      <c r="S14" s="163">
        <f t="shared" si="3"/>
        <v>121</v>
      </c>
      <c r="T14" s="194">
        <f t="shared" si="4"/>
        <v>0.11512844909609896</v>
      </c>
      <c r="U14" s="169">
        <v>930</v>
      </c>
      <c r="V14" s="60">
        <v>833</v>
      </c>
      <c r="W14" s="168">
        <f t="shared" si="5"/>
        <v>97</v>
      </c>
      <c r="X14" s="198">
        <f t="shared" si="6"/>
        <v>0.11644657863145258</v>
      </c>
      <c r="Y14" s="61">
        <f t="shared" si="7"/>
        <v>4.7938144329896906</v>
      </c>
      <c r="Z14" s="164">
        <v>880</v>
      </c>
      <c r="AA14" s="167">
        <v>625</v>
      </c>
      <c r="AB14" s="167">
        <v>95</v>
      </c>
      <c r="AC14" s="168">
        <f t="shared" si="8"/>
        <v>720</v>
      </c>
      <c r="AD14" s="59">
        <f t="shared" si="9"/>
        <v>0.81818181818181823</v>
      </c>
      <c r="AE14" s="62">
        <f t="shared" si="10"/>
        <v>0.91656190703536633</v>
      </c>
      <c r="AF14" s="167">
        <v>35</v>
      </c>
      <c r="AG14" s="59">
        <f t="shared" si="11"/>
        <v>3.9772727272727272E-2</v>
      </c>
      <c r="AH14" s="170">
        <f t="shared" si="12"/>
        <v>1.1582377842315521</v>
      </c>
      <c r="AI14" s="167">
        <v>105</v>
      </c>
      <c r="AJ14" s="167">
        <v>0</v>
      </c>
      <c r="AK14" s="168">
        <f t="shared" si="13"/>
        <v>105</v>
      </c>
      <c r="AL14" s="59">
        <f t="shared" si="14"/>
        <v>0.11931818181818182</v>
      </c>
      <c r="AM14" s="170">
        <f t="shared" si="15"/>
        <v>1.9849641799035422</v>
      </c>
      <c r="AN14" s="167">
        <v>20</v>
      </c>
      <c r="AO14" s="171" t="s">
        <v>4</v>
      </c>
      <c r="AP14" s="172" t="s">
        <v>4</v>
      </c>
      <c r="AR14" s="81"/>
      <c r="AS14" s="85"/>
      <c r="AT14" s="85"/>
      <c r="AU14" s="85"/>
      <c r="AV14" s="85"/>
      <c r="AW14" s="85"/>
      <c r="AX14" s="85"/>
    </row>
    <row r="15" spans="1:50" x14ac:dyDescent="0.2">
      <c r="A15" s="107" t="s">
        <v>76</v>
      </c>
      <c r="B15" s="176">
        <v>3050010.02</v>
      </c>
      <c r="C15" s="190"/>
      <c r="D15" s="63"/>
      <c r="E15" s="177"/>
      <c r="F15" s="177"/>
      <c r="G15" s="188"/>
      <c r="H15" s="64">
        <v>133050010.02</v>
      </c>
      <c r="I15" s="179">
        <v>7.78</v>
      </c>
      <c r="J15" s="180">
        <f t="shared" si="0"/>
        <v>778</v>
      </c>
      <c r="K15" s="181">
        <v>7523</v>
      </c>
      <c r="L15" s="181">
        <v>7369</v>
      </c>
      <c r="M15" s="65">
        <v>7148</v>
      </c>
      <c r="N15" s="182">
        <f t="shared" si="1"/>
        <v>375</v>
      </c>
      <c r="O15" s="66">
        <f t="shared" si="2"/>
        <v>5.2462227196418576E-2</v>
      </c>
      <c r="P15" s="186">
        <v>966.7</v>
      </c>
      <c r="Q15" s="183">
        <v>3961</v>
      </c>
      <c r="R15" s="67">
        <v>3631</v>
      </c>
      <c r="S15" s="177">
        <f t="shared" si="3"/>
        <v>330</v>
      </c>
      <c r="T15" s="195">
        <f t="shared" si="4"/>
        <v>9.0884053979619933E-2</v>
      </c>
      <c r="U15" s="183">
        <v>3516</v>
      </c>
      <c r="V15" s="67">
        <v>3203</v>
      </c>
      <c r="W15" s="182">
        <f t="shared" si="5"/>
        <v>313</v>
      </c>
      <c r="X15" s="199">
        <f t="shared" si="6"/>
        <v>9.772088666874805E-2</v>
      </c>
      <c r="Y15" s="68">
        <f t="shared" si="7"/>
        <v>4.5192802056555266</v>
      </c>
      <c r="Z15" s="178">
        <v>3245</v>
      </c>
      <c r="AA15" s="181">
        <v>2525</v>
      </c>
      <c r="AB15" s="181">
        <v>235</v>
      </c>
      <c r="AC15" s="182">
        <f t="shared" si="8"/>
        <v>2760</v>
      </c>
      <c r="AD15" s="66">
        <f t="shared" si="9"/>
        <v>0.85053929121725735</v>
      </c>
      <c r="AE15" s="69">
        <f t="shared" si="10"/>
        <v>0.95281011804806437</v>
      </c>
      <c r="AF15" s="181">
        <v>200</v>
      </c>
      <c r="AG15" s="66">
        <f t="shared" si="11"/>
        <v>6.1633281972265024E-2</v>
      </c>
      <c r="AH15" s="184">
        <f t="shared" si="12"/>
        <v>1.7948478980827927</v>
      </c>
      <c r="AI15" s="181">
        <v>210</v>
      </c>
      <c r="AJ15" s="181">
        <v>30</v>
      </c>
      <c r="AK15" s="182">
        <f t="shared" si="13"/>
        <v>240</v>
      </c>
      <c r="AL15" s="66">
        <f t="shared" si="14"/>
        <v>7.3959938366718034E-2</v>
      </c>
      <c r="AM15" s="184">
        <f t="shared" si="15"/>
        <v>1.2303894190201135</v>
      </c>
      <c r="AN15" s="181">
        <v>45</v>
      </c>
      <c r="AO15" s="185" t="s">
        <v>6</v>
      </c>
      <c r="AP15" s="186" t="s">
        <v>6</v>
      </c>
      <c r="AR15" s="81"/>
    </row>
    <row r="16" spans="1:50" x14ac:dyDescent="0.2">
      <c r="B16" s="55">
        <v>3050011</v>
      </c>
      <c r="H16" s="71">
        <v>133050011</v>
      </c>
      <c r="I16" s="9">
        <v>54.69</v>
      </c>
      <c r="J16" s="154">
        <f t="shared" si="0"/>
        <v>5469</v>
      </c>
      <c r="K16" s="72">
        <v>4080</v>
      </c>
      <c r="L16" s="72">
        <v>3889</v>
      </c>
      <c r="M16" s="73">
        <v>3304</v>
      </c>
      <c r="N16" s="156">
        <f t="shared" si="1"/>
        <v>776</v>
      </c>
      <c r="O16" s="12">
        <f t="shared" si="2"/>
        <v>0.23486682808716708</v>
      </c>
      <c r="P16" s="159">
        <v>74.599999999999994</v>
      </c>
      <c r="Q16" s="74">
        <v>1908</v>
      </c>
      <c r="R16" s="75">
        <v>1423</v>
      </c>
      <c r="S16" s="155">
        <f t="shared" si="3"/>
        <v>485</v>
      </c>
      <c r="T16" s="13">
        <f t="shared" si="4"/>
        <v>0.34082923401264931</v>
      </c>
      <c r="U16" s="74">
        <v>1841</v>
      </c>
      <c r="V16" s="75">
        <v>1375</v>
      </c>
      <c r="W16" s="156">
        <f t="shared" si="5"/>
        <v>466</v>
      </c>
      <c r="X16" s="200">
        <f t="shared" si="6"/>
        <v>0.33890909090909088</v>
      </c>
      <c r="Y16" s="7">
        <f t="shared" si="7"/>
        <v>0.33662461144633388</v>
      </c>
      <c r="Z16" s="161">
        <v>2065</v>
      </c>
      <c r="AA16" s="72">
        <v>1825</v>
      </c>
      <c r="AB16" s="72">
        <v>130</v>
      </c>
      <c r="AC16" s="156">
        <f t="shared" si="8"/>
        <v>1955</v>
      </c>
      <c r="AD16" s="12">
        <f t="shared" si="9"/>
        <v>0.94673123486682809</v>
      </c>
      <c r="AE16" s="3">
        <f t="shared" si="10"/>
        <v>1.060568405208262</v>
      </c>
      <c r="AF16" s="72">
        <v>50</v>
      </c>
      <c r="AG16" s="12">
        <f t="shared" si="11"/>
        <v>2.4213075060532687E-2</v>
      </c>
      <c r="AH16" s="157">
        <f t="shared" si="12"/>
        <v>0.7051188171039543</v>
      </c>
      <c r="AI16" s="72">
        <v>35</v>
      </c>
      <c r="AJ16" s="72">
        <v>0</v>
      </c>
      <c r="AK16" s="156">
        <f t="shared" si="13"/>
        <v>35</v>
      </c>
      <c r="AL16" s="12">
        <f t="shared" si="14"/>
        <v>1.6949152542372881E-2</v>
      </c>
      <c r="AM16" s="157">
        <f t="shared" si="15"/>
        <v>0.28196424185877594</v>
      </c>
      <c r="AN16" s="72">
        <v>35</v>
      </c>
      <c r="AO16" s="158" t="s">
        <v>2</v>
      </c>
      <c r="AP16" s="119" t="s">
        <v>2</v>
      </c>
      <c r="AR16" s="81"/>
    </row>
    <row r="17" spans="1:44" x14ac:dyDescent="0.2">
      <c r="A17" s="107" t="s">
        <v>74</v>
      </c>
      <c r="B17" s="176">
        <v>3050012</v>
      </c>
      <c r="C17" s="190"/>
      <c r="D17" s="63"/>
      <c r="E17" s="177"/>
      <c r="F17" s="177"/>
      <c r="G17" s="188"/>
      <c r="H17" s="64">
        <v>133050012</v>
      </c>
      <c r="I17" s="179">
        <v>12.32</v>
      </c>
      <c r="J17" s="180">
        <f t="shared" si="0"/>
        <v>1232</v>
      </c>
      <c r="K17" s="181">
        <v>8095</v>
      </c>
      <c r="L17" s="181">
        <v>7420</v>
      </c>
      <c r="M17" s="65">
        <v>6423</v>
      </c>
      <c r="N17" s="182">
        <f t="shared" si="1"/>
        <v>1672</v>
      </c>
      <c r="O17" s="66">
        <f t="shared" si="2"/>
        <v>0.26031449478436869</v>
      </c>
      <c r="P17" s="186">
        <v>657</v>
      </c>
      <c r="Q17" s="183">
        <v>3587</v>
      </c>
      <c r="R17" s="67">
        <v>2664</v>
      </c>
      <c r="S17" s="177">
        <f t="shared" si="3"/>
        <v>923</v>
      </c>
      <c r="T17" s="195">
        <f t="shared" si="4"/>
        <v>0.34647147147147145</v>
      </c>
      <c r="U17" s="183">
        <v>3413</v>
      </c>
      <c r="V17" s="67">
        <v>2540</v>
      </c>
      <c r="W17" s="182">
        <f t="shared" si="5"/>
        <v>873</v>
      </c>
      <c r="X17" s="199">
        <f t="shared" si="6"/>
        <v>0.34370078740157478</v>
      </c>
      <c r="Y17" s="68">
        <f t="shared" si="7"/>
        <v>2.7702922077922079</v>
      </c>
      <c r="Z17" s="178">
        <v>4105</v>
      </c>
      <c r="AA17" s="181">
        <v>3390</v>
      </c>
      <c r="AB17" s="181">
        <v>375</v>
      </c>
      <c r="AC17" s="182">
        <f t="shared" si="8"/>
        <v>3765</v>
      </c>
      <c r="AD17" s="66">
        <f t="shared" si="9"/>
        <v>0.91717417783191235</v>
      </c>
      <c r="AE17" s="69">
        <f t="shared" si="10"/>
        <v>1.0274573387432588</v>
      </c>
      <c r="AF17" s="181">
        <v>115</v>
      </c>
      <c r="AG17" s="66">
        <f t="shared" si="11"/>
        <v>2.8014616321559074E-2</v>
      </c>
      <c r="AH17" s="184">
        <f t="shared" si="12"/>
        <v>0.81582504795011712</v>
      </c>
      <c r="AI17" s="181">
        <v>130</v>
      </c>
      <c r="AJ17" s="181">
        <v>30</v>
      </c>
      <c r="AK17" s="182">
        <f t="shared" si="13"/>
        <v>160</v>
      </c>
      <c r="AL17" s="66">
        <f t="shared" si="14"/>
        <v>3.8976857490864797E-2</v>
      </c>
      <c r="AM17" s="184">
        <f t="shared" si="15"/>
        <v>0.64841472427450542</v>
      </c>
      <c r="AN17" s="181">
        <v>60</v>
      </c>
      <c r="AO17" s="185" t="s">
        <v>6</v>
      </c>
      <c r="AP17" s="186" t="s">
        <v>6</v>
      </c>
      <c r="AR17" s="81"/>
    </row>
    <row r="18" spans="1:44" x14ac:dyDescent="0.2">
      <c r="A18" s="84" t="s">
        <v>66</v>
      </c>
      <c r="B18" s="162">
        <v>3050013</v>
      </c>
      <c r="C18" s="191"/>
      <c r="D18" s="56"/>
      <c r="E18" s="163"/>
      <c r="F18" s="163"/>
      <c r="G18" s="193"/>
      <c r="H18" s="57">
        <v>133050013</v>
      </c>
      <c r="I18" s="165">
        <v>5.13</v>
      </c>
      <c r="J18" s="166">
        <f t="shared" si="0"/>
        <v>513</v>
      </c>
      <c r="K18" s="167">
        <v>5952</v>
      </c>
      <c r="L18" s="167">
        <v>5729</v>
      </c>
      <c r="M18" s="58">
        <v>5270</v>
      </c>
      <c r="N18" s="168">
        <f t="shared" si="1"/>
        <v>682</v>
      </c>
      <c r="O18" s="59">
        <f t="shared" si="2"/>
        <v>0.12941176470588237</v>
      </c>
      <c r="P18" s="172">
        <v>1160.3</v>
      </c>
      <c r="Q18" s="169">
        <v>3207</v>
      </c>
      <c r="R18" s="60">
        <v>2544</v>
      </c>
      <c r="S18" s="163">
        <f t="shared" si="3"/>
        <v>663</v>
      </c>
      <c r="T18" s="194">
        <f t="shared" si="4"/>
        <v>0.26061320754716982</v>
      </c>
      <c r="U18" s="169">
        <v>2915</v>
      </c>
      <c r="V18" s="60">
        <v>2374</v>
      </c>
      <c r="W18" s="168">
        <f t="shared" si="5"/>
        <v>541</v>
      </c>
      <c r="X18" s="198">
        <f t="shared" si="6"/>
        <v>0.22788542544229148</v>
      </c>
      <c r="Y18" s="61">
        <f t="shared" si="7"/>
        <v>5.6822612085769979</v>
      </c>
      <c r="Z18" s="164">
        <v>2720</v>
      </c>
      <c r="AA18" s="167">
        <v>2005</v>
      </c>
      <c r="AB18" s="167">
        <v>230</v>
      </c>
      <c r="AC18" s="168">
        <f t="shared" si="8"/>
        <v>2235</v>
      </c>
      <c r="AD18" s="59">
        <f t="shared" si="9"/>
        <v>0.8216911764705882</v>
      </c>
      <c r="AE18" s="62">
        <f t="shared" si="10"/>
        <v>0.92049323874446398</v>
      </c>
      <c r="AF18" s="167">
        <v>185</v>
      </c>
      <c r="AG18" s="59">
        <f t="shared" si="11"/>
        <v>6.8014705882352935E-2</v>
      </c>
      <c r="AH18" s="170">
        <f t="shared" si="12"/>
        <v>1.980683941942192</v>
      </c>
      <c r="AI18" s="167">
        <v>280</v>
      </c>
      <c r="AJ18" s="167">
        <v>10</v>
      </c>
      <c r="AK18" s="168">
        <f t="shared" si="13"/>
        <v>290</v>
      </c>
      <c r="AL18" s="59">
        <f t="shared" si="14"/>
        <v>0.10661764705882353</v>
      </c>
      <c r="AM18" s="170">
        <f t="shared" si="15"/>
        <v>1.773679477280756</v>
      </c>
      <c r="AN18" s="167">
        <v>10</v>
      </c>
      <c r="AO18" s="171" t="s">
        <v>4</v>
      </c>
      <c r="AP18" s="186" t="s">
        <v>6</v>
      </c>
      <c r="AR18" s="81"/>
    </row>
    <row r="19" spans="1:44" x14ac:dyDescent="0.2">
      <c r="A19" s="107" t="s">
        <v>71</v>
      </c>
      <c r="B19" s="176">
        <v>3050014.02</v>
      </c>
      <c r="C19" s="190"/>
      <c r="D19" s="63"/>
      <c r="E19" s="177"/>
      <c r="F19" s="177"/>
      <c r="G19" s="188"/>
      <c r="H19" s="64">
        <v>133050014.02</v>
      </c>
      <c r="I19" s="179">
        <v>16.48</v>
      </c>
      <c r="J19" s="180">
        <f t="shared" si="0"/>
        <v>1648</v>
      </c>
      <c r="K19" s="181">
        <v>6312</v>
      </c>
      <c r="L19" s="181">
        <v>5745</v>
      </c>
      <c r="M19" s="65">
        <v>4365</v>
      </c>
      <c r="N19" s="182">
        <f t="shared" si="1"/>
        <v>1947</v>
      </c>
      <c r="O19" s="66">
        <f t="shared" si="2"/>
        <v>0.44604810996563576</v>
      </c>
      <c r="P19" s="186">
        <v>383.1</v>
      </c>
      <c r="Q19" s="183">
        <v>2494</v>
      </c>
      <c r="R19" s="67">
        <v>1664</v>
      </c>
      <c r="S19" s="177">
        <f t="shared" si="3"/>
        <v>830</v>
      </c>
      <c r="T19" s="195">
        <f t="shared" si="4"/>
        <v>0.49879807692307693</v>
      </c>
      <c r="U19" s="183">
        <v>2401</v>
      </c>
      <c r="V19" s="67">
        <v>1607</v>
      </c>
      <c r="W19" s="182">
        <f t="shared" si="5"/>
        <v>794</v>
      </c>
      <c r="X19" s="199">
        <f t="shared" si="6"/>
        <v>0.49408836341008089</v>
      </c>
      <c r="Y19" s="68">
        <f t="shared" si="7"/>
        <v>1.4569174757281553</v>
      </c>
      <c r="Z19" s="178">
        <v>3185</v>
      </c>
      <c r="AA19" s="181">
        <v>2815</v>
      </c>
      <c r="AB19" s="181">
        <v>185</v>
      </c>
      <c r="AC19" s="182">
        <f t="shared" si="8"/>
        <v>3000</v>
      </c>
      <c r="AD19" s="66">
        <f t="shared" si="9"/>
        <v>0.9419152276295133</v>
      </c>
      <c r="AE19" s="69">
        <f t="shared" si="10"/>
        <v>1.0551733100354816</v>
      </c>
      <c r="AF19" s="181">
        <v>95</v>
      </c>
      <c r="AG19" s="66">
        <f t="shared" si="11"/>
        <v>2.9827315541601257E-2</v>
      </c>
      <c r="AH19" s="184">
        <f t="shared" si="12"/>
        <v>0.86861339997091513</v>
      </c>
      <c r="AI19" s="181">
        <v>40</v>
      </c>
      <c r="AJ19" s="181">
        <v>35</v>
      </c>
      <c r="AK19" s="182">
        <f t="shared" si="13"/>
        <v>75</v>
      </c>
      <c r="AL19" s="66">
        <f t="shared" si="14"/>
        <v>2.3547880690737835E-2</v>
      </c>
      <c r="AM19" s="184">
        <f t="shared" si="15"/>
        <v>0.39173995925434341</v>
      </c>
      <c r="AN19" s="181">
        <v>20</v>
      </c>
      <c r="AO19" s="185" t="s">
        <v>6</v>
      </c>
      <c r="AP19" s="186" t="s">
        <v>6</v>
      </c>
      <c r="AR19" s="81"/>
    </row>
    <row r="20" spans="1:44" x14ac:dyDescent="0.2">
      <c r="A20" s="107" t="s">
        <v>68</v>
      </c>
      <c r="B20" s="176">
        <v>3050014.03</v>
      </c>
      <c r="C20" s="190">
        <v>3050014.01</v>
      </c>
      <c r="D20" s="78">
        <v>0.36898489800000001</v>
      </c>
      <c r="E20" s="67">
        <v>8930</v>
      </c>
      <c r="F20" s="67">
        <v>3287</v>
      </c>
      <c r="G20" s="70">
        <v>3170</v>
      </c>
      <c r="H20" s="64"/>
      <c r="I20" s="179">
        <v>20.21</v>
      </c>
      <c r="J20" s="180">
        <f t="shared" si="0"/>
        <v>2021</v>
      </c>
      <c r="K20" s="181">
        <v>4573</v>
      </c>
      <c r="L20" s="181">
        <v>4076</v>
      </c>
      <c r="M20" s="65">
        <f>D20*E20</f>
        <v>3295.03513914</v>
      </c>
      <c r="N20" s="182">
        <f t="shared" si="1"/>
        <v>1277.96486086</v>
      </c>
      <c r="O20" s="66">
        <f t="shared" si="2"/>
        <v>0.38784559402105412</v>
      </c>
      <c r="P20" s="186">
        <v>226.3</v>
      </c>
      <c r="Q20" s="183">
        <v>1849</v>
      </c>
      <c r="R20" s="67">
        <f>D20*F20</f>
        <v>1212.853359726</v>
      </c>
      <c r="S20" s="177">
        <f t="shared" si="3"/>
        <v>636.14664027399999</v>
      </c>
      <c r="T20" s="195">
        <f t="shared" si="4"/>
        <v>0.52450416628908392</v>
      </c>
      <c r="U20" s="183">
        <v>1776</v>
      </c>
      <c r="V20" s="67">
        <f>D20*G20</f>
        <v>1169.68212666</v>
      </c>
      <c r="W20" s="182">
        <f t="shared" si="5"/>
        <v>606.31787334000001</v>
      </c>
      <c r="X20" s="199">
        <f t="shared" si="6"/>
        <v>0.51836123637395959</v>
      </c>
      <c r="Y20" s="68">
        <f t="shared" si="7"/>
        <v>0.87877288471053938</v>
      </c>
      <c r="Z20" s="178">
        <v>2325</v>
      </c>
      <c r="AA20" s="181">
        <v>1950</v>
      </c>
      <c r="AB20" s="181">
        <v>210</v>
      </c>
      <c r="AC20" s="182">
        <f t="shared" si="8"/>
        <v>2160</v>
      </c>
      <c r="AD20" s="66">
        <f t="shared" si="9"/>
        <v>0.92903225806451617</v>
      </c>
      <c r="AE20" s="69">
        <f t="shared" si="10"/>
        <v>1.0407412621820933</v>
      </c>
      <c r="AF20" s="181">
        <v>35</v>
      </c>
      <c r="AG20" s="66">
        <f t="shared" si="11"/>
        <v>1.5053763440860216E-2</v>
      </c>
      <c r="AH20" s="184">
        <f t="shared" si="12"/>
        <v>0.43838677424678107</v>
      </c>
      <c r="AI20" s="181">
        <v>65</v>
      </c>
      <c r="AJ20" s="181">
        <v>20</v>
      </c>
      <c r="AK20" s="182">
        <f t="shared" si="13"/>
        <v>85</v>
      </c>
      <c r="AL20" s="66">
        <f t="shared" si="14"/>
        <v>3.6559139784946237E-2</v>
      </c>
      <c r="AM20" s="184">
        <f t="shared" si="15"/>
        <v>0.60819383781581138</v>
      </c>
      <c r="AN20" s="181">
        <v>40</v>
      </c>
      <c r="AO20" s="185" t="s">
        <v>6</v>
      </c>
      <c r="AP20" s="186" t="s">
        <v>6</v>
      </c>
      <c r="AQ20" s="158" t="s">
        <v>42</v>
      </c>
      <c r="AR20" s="81"/>
    </row>
    <row r="21" spans="1:44" x14ac:dyDescent="0.2">
      <c r="A21" s="107" t="s">
        <v>69</v>
      </c>
      <c r="B21" s="176">
        <v>3050014.04</v>
      </c>
      <c r="C21" s="190">
        <v>3050014.01</v>
      </c>
      <c r="D21" s="78">
        <v>0.63015220199999999</v>
      </c>
      <c r="E21" s="67">
        <v>8930</v>
      </c>
      <c r="F21" s="67">
        <v>3287</v>
      </c>
      <c r="G21" s="70">
        <v>3170</v>
      </c>
      <c r="H21" s="64"/>
      <c r="I21" s="179">
        <v>12.24</v>
      </c>
      <c r="J21" s="180">
        <f t="shared" si="0"/>
        <v>1224</v>
      </c>
      <c r="K21" s="181">
        <v>8547</v>
      </c>
      <c r="L21" s="181">
        <v>7760</v>
      </c>
      <c r="M21" s="65">
        <f>D21*E21</f>
        <v>5627.2591638599997</v>
      </c>
      <c r="N21" s="182">
        <f t="shared" si="1"/>
        <v>2919.7408361400003</v>
      </c>
      <c r="O21" s="66">
        <f t="shared" si="2"/>
        <v>0.51885664959088429</v>
      </c>
      <c r="P21" s="186">
        <v>698.5</v>
      </c>
      <c r="Q21" s="183">
        <v>3279</v>
      </c>
      <c r="R21" s="67">
        <f>D21*F21</f>
        <v>2071.3102879739999</v>
      </c>
      <c r="S21" s="177">
        <f t="shared" si="3"/>
        <v>1207.6897120260001</v>
      </c>
      <c r="T21" s="195">
        <f t="shared" si="4"/>
        <v>0.58305591346590147</v>
      </c>
      <c r="U21" s="183">
        <v>3196</v>
      </c>
      <c r="V21" s="67">
        <f>D21*G21</f>
        <v>1997.5824803400001</v>
      </c>
      <c r="W21" s="182">
        <f t="shared" si="5"/>
        <v>1198.4175196599999</v>
      </c>
      <c r="X21" s="199">
        <f t="shared" si="6"/>
        <v>0.59993393587233623</v>
      </c>
      <c r="Y21" s="68">
        <f t="shared" si="7"/>
        <v>2.6111111111111112</v>
      </c>
      <c r="Z21" s="178">
        <v>4180</v>
      </c>
      <c r="AA21" s="181">
        <v>3660</v>
      </c>
      <c r="AB21" s="181">
        <v>330</v>
      </c>
      <c r="AC21" s="182">
        <f t="shared" si="8"/>
        <v>3990</v>
      </c>
      <c r="AD21" s="66">
        <f t="shared" si="9"/>
        <v>0.95454545454545459</v>
      </c>
      <c r="AE21" s="69">
        <f t="shared" si="10"/>
        <v>1.0693222248745939</v>
      </c>
      <c r="AF21" s="181">
        <v>95</v>
      </c>
      <c r="AG21" s="66">
        <f t="shared" si="11"/>
        <v>2.2727272727272728E-2</v>
      </c>
      <c r="AH21" s="184">
        <f t="shared" si="12"/>
        <v>0.66185016241802985</v>
      </c>
      <c r="AI21" s="181">
        <v>45</v>
      </c>
      <c r="AJ21" s="181">
        <v>10</v>
      </c>
      <c r="AK21" s="182">
        <f t="shared" si="13"/>
        <v>55</v>
      </c>
      <c r="AL21" s="66">
        <f t="shared" si="14"/>
        <v>1.3157894736842105E-2</v>
      </c>
      <c r="AM21" s="184">
        <f t="shared" si="15"/>
        <v>0.21889329302194449</v>
      </c>
      <c r="AN21" s="181">
        <v>50</v>
      </c>
      <c r="AO21" s="185" t="s">
        <v>6</v>
      </c>
      <c r="AP21" s="186" t="s">
        <v>6</v>
      </c>
      <c r="AQ21" s="158" t="s">
        <v>43</v>
      </c>
      <c r="AR21" s="81" t="s">
        <v>81</v>
      </c>
    </row>
    <row r="22" spans="1:44" x14ac:dyDescent="0.2">
      <c r="B22" s="55">
        <v>3050015.01</v>
      </c>
      <c r="C22" s="192">
        <v>3050015</v>
      </c>
      <c r="D22" s="79">
        <v>7.7579379999999998E-3</v>
      </c>
      <c r="E22" s="75">
        <v>6262</v>
      </c>
      <c r="F22" s="75">
        <v>2436</v>
      </c>
      <c r="G22" s="76">
        <v>2278</v>
      </c>
      <c r="H22" s="71"/>
      <c r="I22" s="9">
        <v>0.55000000000000004</v>
      </c>
      <c r="J22" s="154">
        <f t="shared" si="0"/>
        <v>55.000000000000007</v>
      </c>
      <c r="K22" s="72">
        <v>40</v>
      </c>
      <c r="L22" s="72">
        <v>48</v>
      </c>
      <c r="M22" s="73">
        <f>D22*E22</f>
        <v>48.580207756</v>
      </c>
      <c r="N22" s="156">
        <f t="shared" si="1"/>
        <v>-8.5802077560000001</v>
      </c>
      <c r="O22" s="12">
        <f t="shared" si="2"/>
        <v>-0.17661941256190455</v>
      </c>
      <c r="P22" s="159">
        <v>72.5</v>
      </c>
      <c r="Q22" s="74">
        <v>22</v>
      </c>
      <c r="R22" s="75">
        <f>D22*F22</f>
        <v>18.898336967999999</v>
      </c>
      <c r="S22" s="155">
        <f t="shared" si="3"/>
        <v>3.1016630320000012</v>
      </c>
      <c r="T22" s="13">
        <f t="shared" si="4"/>
        <v>0.16412359654989517</v>
      </c>
      <c r="U22" s="74">
        <v>21</v>
      </c>
      <c r="V22" s="75">
        <f>D22*G22</f>
        <v>17.672582764000001</v>
      </c>
      <c r="W22" s="156">
        <f t="shared" si="5"/>
        <v>3.3274172359999987</v>
      </c>
      <c r="X22" s="200">
        <f t="shared" si="6"/>
        <v>0.18828132143639617</v>
      </c>
      <c r="Y22" s="7">
        <f t="shared" si="7"/>
        <v>0.38181818181818178</v>
      </c>
      <c r="Z22" s="161">
        <v>15</v>
      </c>
      <c r="AA22" s="72">
        <v>15</v>
      </c>
      <c r="AB22" s="72">
        <v>0</v>
      </c>
      <c r="AC22" s="156">
        <f t="shared" si="8"/>
        <v>15</v>
      </c>
      <c r="AD22" s="12">
        <f t="shared" si="9"/>
        <v>1</v>
      </c>
      <c r="AE22" s="3">
        <f t="shared" si="10"/>
        <v>1.1202423308210032</v>
      </c>
      <c r="AF22" s="72">
        <v>0</v>
      </c>
      <c r="AG22" s="12">
        <f t="shared" si="11"/>
        <v>0</v>
      </c>
      <c r="AH22" s="157">
        <f t="shared" si="12"/>
        <v>0</v>
      </c>
      <c r="AI22" s="72">
        <v>0</v>
      </c>
      <c r="AJ22" s="72">
        <v>0</v>
      </c>
      <c r="AK22" s="156">
        <f t="shared" si="13"/>
        <v>0</v>
      </c>
      <c r="AL22" s="12">
        <f t="shared" si="14"/>
        <v>0</v>
      </c>
      <c r="AM22" s="157">
        <f t="shared" si="15"/>
        <v>0</v>
      </c>
      <c r="AN22" s="72">
        <v>0</v>
      </c>
      <c r="AO22" s="158" t="s">
        <v>2</v>
      </c>
      <c r="AP22" s="119" t="s">
        <v>2</v>
      </c>
      <c r="AQ22" s="158" t="s">
        <v>46</v>
      </c>
      <c r="AR22" s="81"/>
    </row>
    <row r="23" spans="1:44" x14ac:dyDescent="0.2">
      <c r="B23" s="55">
        <v>3050015.02</v>
      </c>
      <c r="C23" s="192">
        <v>3050015</v>
      </c>
      <c r="D23" s="79">
        <v>0.99224206199999998</v>
      </c>
      <c r="E23" s="75">
        <v>6262</v>
      </c>
      <c r="F23" s="75">
        <v>2436</v>
      </c>
      <c r="G23" s="76">
        <v>2278</v>
      </c>
      <c r="H23" s="71"/>
      <c r="I23" s="9">
        <v>283.58999999999997</v>
      </c>
      <c r="J23" s="154">
        <f t="shared" si="0"/>
        <v>28358.999999999996</v>
      </c>
      <c r="K23" s="72">
        <v>6303</v>
      </c>
      <c r="L23" s="72">
        <v>6475</v>
      </c>
      <c r="M23" s="73">
        <f>D23*E23</f>
        <v>6213.4197922439998</v>
      </c>
      <c r="N23" s="156">
        <f t="shared" si="1"/>
        <v>89.580207756000163</v>
      </c>
      <c r="O23" s="12">
        <f t="shared" si="2"/>
        <v>1.4417214794953994E-2</v>
      </c>
      <c r="P23" s="159">
        <v>22.2</v>
      </c>
      <c r="Q23" s="74">
        <v>2569</v>
      </c>
      <c r="R23" s="75">
        <f>D23*F23</f>
        <v>2417.101663032</v>
      </c>
      <c r="S23" s="155">
        <f t="shared" si="3"/>
        <v>151.89833696799997</v>
      </c>
      <c r="T23" s="13">
        <f t="shared" si="4"/>
        <v>6.2843172586071319E-2</v>
      </c>
      <c r="U23" s="74">
        <v>2366</v>
      </c>
      <c r="V23" s="75">
        <f>D23*G23</f>
        <v>2260.3274172359997</v>
      </c>
      <c r="W23" s="156">
        <f t="shared" si="5"/>
        <v>105.67258276400025</v>
      </c>
      <c r="X23" s="200">
        <f t="shared" si="6"/>
        <v>4.6751006937402036E-2</v>
      </c>
      <c r="Y23" s="7">
        <f t="shared" si="7"/>
        <v>8.343030431256393E-2</v>
      </c>
      <c r="Z23" s="161">
        <v>2665</v>
      </c>
      <c r="AA23" s="72">
        <v>2410</v>
      </c>
      <c r="AB23" s="72">
        <v>170</v>
      </c>
      <c r="AC23" s="156">
        <f t="shared" si="8"/>
        <v>2580</v>
      </c>
      <c r="AD23" s="12">
        <f t="shared" si="9"/>
        <v>0.96810506566604126</v>
      </c>
      <c r="AE23" s="3">
        <f t="shared" si="10"/>
        <v>1.0845122752413463</v>
      </c>
      <c r="AF23" s="72">
        <v>10</v>
      </c>
      <c r="AG23" s="12">
        <f t="shared" si="11"/>
        <v>3.7523452157598499E-3</v>
      </c>
      <c r="AH23" s="157">
        <f t="shared" si="12"/>
        <v>0.10927357278196365</v>
      </c>
      <c r="AI23" s="72">
        <v>25</v>
      </c>
      <c r="AJ23" s="72">
        <v>0</v>
      </c>
      <c r="AK23" s="156">
        <f t="shared" si="13"/>
        <v>25</v>
      </c>
      <c r="AL23" s="12">
        <f t="shared" si="14"/>
        <v>9.3808630393996256E-3</v>
      </c>
      <c r="AM23" s="157">
        <f t="shared" si="15"/>
        <v>0.15605900815823437</v>
      </c>
      <c r="AN23" s="72">
        <v>50</v>
      </c>
      <c r="AO23" s="158" t="s">
        <v>2</v>
      </c>
      <c r="AP23" s="119" t="s">
        <v>2</v>
      </c>
      <c r="AQ23" s="158" t="s">
        <v>44</v>
      </c>
      <c r="AR23" s="81"/>
    </row>
    <row r="24" spans="1:44" x14ac:dyDescent="0.2">
      <c r="B24" s="55">
        <v>3050016.01</v>
      </c>
      <c r="H24" s="71">
        <v>133050016.01000001</v>
      </c>
      <c r="I24" s="9">
        <v>340.38</v>
      </c>
      <c r="J24" s="154">
        <f t="shared" si="0"/>
        <v>34038</v>
      </c>
      <c r="K24" s="72">
        <v>6661</v>
      </c>
      <c r="L24" s="72">
        <v>6424</v>
      </c>
      <c r="M24" s="73">
        <v>6093</v>
      </c>
      <c r="N24" s="156">
        <f t="shared" si="1"/>
        <v>568</v>
      </c>
      <c r="O24" s="12">
        <f t="shared" si="2"/>
        <v>9.3221729853930735E-2</v>
      </c>
      <c r="P24" s="159">
        <v>19.600000000000001</v>
      </c>
      <c r="Q24" s="74">
        <v>2794</v>
      </c>
      <c r="R24" s="75">
        <v>2408</v>
      </c>
      <c r="S24" s="155">
        <f t="shared" si="3"/>
        <v>386</v>
      </c>
      <c r="T24" s="13">
        <f t="shared" si="4"/>
        <v>0.16029900332225913</v>
      </c>
      <c r="U24" s="74">
        <v>2675</v>
      </c>
      <c r="V24" s="75">
        <v>2296</v>
      </c>
      <c r="W24" s="156">
        <f t="shared" si="5"/>
        <v>379</v>
      </c>
      <c r="X24" s="200">
        <f t="shared" si="6"/>
        <v>0.16506968641114983</v>
      </c>
      <c r="Y24" s="7">
        <f t="shared" si="7"/>
        <v>7.8588636230095779E-2</v>
      </c>
      <c r="Z24" s="161">
        <v>3375</v>
      </c>
      <c r="AA24" s="72">
        <v>3045</v>
      </c>
      <c r="AB24" s="72">
        <v>260</v>
      </c>
      <c r="AC24" s="156">
        <f t="shared" si="8"/>
        <v>3305</v>
      </c>
      <c r="AD24" s="12">
        <f t="shared" si="9"/>
        <v>0.97925925925925927</v>
      </c>
      <c r="AE24" s="3">
        <f t="shared" si="10"/>
        <v>1.0970076750706417</v>
      </c>
      <c r="AF24" s="72">
        <v>15</v>
      </c>
      <c r="AG24" s="12">
        <f t="shared" si="11"/>
        <v>4.4444444444444444E-3</v>
      </c>
      <c r="AH24" s="157">
        <f t="shared" si="12"/>
        <v>0.12942847620619249</v>
      </c>
      <c r="AI24" s="72">
        <v>30</v>
      </c>
      <c r="AJ24" s="72">
        <v>10</v>
      </c>
      <c r="AK24" s="156">
        <f t="shared" si="13"/>
        <v>40</v>
      </c>
      <c r="AL24" s="12">
        <f t="shared" si="14"/>
        <v>1.1851851851851851E-2</v>
      </c>
      <c r="AM24" s="157">
        <f t="shared" si="15"/>
        <v>0.1971661068997663</v>
      </c>
      <c r="AN24" s="72">
        <v>25</v>
      </c>
      <c r="AO24" s="158" t="s">
        <v>2</v>
      </c>
      <c r="AP24" s="119" t="s">
        <v>2</v>
      </c>
      <c r="AR24" s="81"/>
    </row>
    <row r="25" spans="1:44" x14ac:dyDescent="0.2">
      <c r="B25" s="55">
        <v>3050016.02</v>
      </c>
      <c r="H25" s="71">
        <v>133050016.02</v>
      </c>
      <c r="I25" s="9">
        <v>252.79</v>
      </c>
      <c r="J25" s="154">
        <f t="shared" si="0"/>
        <v>25279</v>
      </c>
      <c r="K25" s="72">
        <v>5434</v>
      </c>
      <c r="L25" s="72">
        <v>5205</v>
      </c>
      <c r="M25" s="73">
        <v>4804</v>
      </c>
      <c r="N25" s="156">
        <f t="shared" si="1"/>
        <v>630</v>
      </c>
      <c r="O25" s="12">
        <f t="shared" si="2"/>
        <v>0.13114071606994171</v>
      </c>
      <c r="P25" s="159">
        <v>21.5</v>
      </c>
      <c r="Q25" s="74">
        <v>2216</v>
      </c>
      <c r="R25" s="75">
        <v>1907</v>
      </c>
      <c r="S25" s="155">
        <f t="shared" si="3"/>
        <v>309</v>
      </c>
      <c r="T25" s="13">
        <f t="shared" si="4"/>
        <v>0.16203460933403252</v>
      </c>
      <c r="U25" s="74">
        <v>2131</v>
      </c>
      <c r="V25" s="75">
        <v>1838</v>
      </c>
      <c r="W25" s="156">
        <f t="shared" si="5"/>
        <v>293</v>
      </c>
      <c r="X25" s="200">
        <f t="shared" si="6"/>
        <v>0.15941240478781285</v>
      </c>
      <c r="Y25" s="7">
        <f t="shared" si="7"/>
        <v>8.429922069702124E-2</v>
      </c>
      <c r="Z25" s="161">
        <v>2480</v>
      </c>
      <c r="AA25" s="72">
        <v>2180</v>
      </c>
      <c r="AB25" s="72">
        <v>180</v>
      </c>
      <c r="AC25" s="156">
        <f t="shared" si="8"/>
        <v>2360</v>
      </c>
      <c r="AD25" s="12">
        <f t="shared" si="9"/>
        <v>0.95161290322580649</v>
      </c>
      <c r="AE25" s="3">
        <f t="shared" si="10"/>
        <v>1.0660370567490192</v>
      </c>
      <c r="AF25" s="72">
        <v>15</v>
      </c>
      <c r="AG25" s="12">
        <f t="shared" si="11"/>
        <v>6.0483870967741934E-3</v>
      </c>
      <c r="AH25" s="157">
        <f t="shared" si="12"/>
        <v>0.17613754322415309</v>
      </c>
      <c r="AI25" s="72">
        <v>55</v>
      </c>
      <c r="AJ25" s="72">
        <v>0</v>
      </c>
      <c r="AK25" s="156">
        <f t="shared" si="13"/>
        <v>55</v>
      </c>
      <c r="AL25" s="12">
        <f t="shared" si="14"/>
        <v>2.2177419354838711E-2</v>
      </c>
      <c r="AM25" s="157">
        <f t="shared" si="15"/>
        <v>0.36894111485150327</v>
      </c>
      <c r="AN25" s="72">
        <v>45</v>
      </c>
      <c r="AO25" s="158" t="s">
        <v>2</v>
      </c>
      <c r="AP25" s="119" t="s">
        <v>2</v>
      </c>
      <c r="AR25" s="81"/>
    </row>
    <row r="26" spans="1:44" x14ac:dyDescent="0.2">
      <c r="B26" s="55">
        <v>3050100</v>
      </c>
      <c r="D26" s="79"/>
      <c r="E26" s="5"/>
      <c r="H26" s="71">
        <v>133050100</v>
      </c>
      <c r="I26" s="9">
        <v>552.91999999999996</v>
      </c>
      <c r="J26" s="154">
        <f t="shared" si="0"/>
        <v>55291.999999999993</v>
      </c>
      <c r="K26" s="72">
        <v>7051</v>
      </c>
      <c r="L26" s="72">
        <v>7146</v>
      </c>
      <c r="M26" s="73">
        <v>6909</v>
      </c>
      <c r="N26" s="156">
        <f t="shared" si="1"/>
        <v>142</v>
      </c>
      <c r="O26" s="12">
        <f t="shared" si="2"/>
        <v>2.0552902011868577E-2</v>
      </c>
      <c r="P26" s="159">
        <v>12.8</v>
      </c>
      <c r="Q26" s="74">
        <v>3039</v>
      </c>
      <c r="R26" s="75">
        <v>2818</v>
      </c>
      <c r="S26" s="155">
        <f t="shared" si="3"/>
        <v>221</v>
      </c>
      <c r="T26" s="13">
        <f t="shared" si="4"/>
        <v>7.8424414478353438E-2</v>
      </c>
      <c r="U26" s="74">
        <v>2885</v>
      </c>
      <c r="V26" s="75">
        <v>2677</v>
      </c>
      <c r="W26" s="156">
        <f t="shared" si="5"/>
        <v>208</v>
      </c>
      <c r="X26" s="200">
        <f t="shared" si="6"/>
        <v>7.7698916697796036E-2</v>
      </c>
      <c r="Y26" s="7">
        <f t="shared" si="7"/>
        <v>5.2177530203284389E-2</v>
      </c>
      <c r="Z26" s="161">
        <v>3220</v>
      </c>
      <c r="AA26" s="72">
        <v>2900</v>
      </c>
      <c r="AB26" s="72">
        <v>195</v>
      </c>
      <c r="AC26" s="156">
        <f t="shared" si="8"/>
        <v>3095</v>
      </c>
      <c r="AD26" s="12">
        <f t="shared" si="9"/>
        <v>0.96118012422360244</v>
      </c>
      <c r="AE26" s="3">
        <f t="shared" si="10"/>
        <v>1.0767546626990698</v>
      </c>
      <c r="AF26" s="72">
        <v>20</v>
      </c>
      <c r="AG26" s="12">
        <f t="shared" si="11"/>
        <v>6.2111801242236021E-3</v>
      </c>
      <c r="AH26" s="157">
        <f t="shared" si="12"/>
        <v>0.1808783052571013</v>
      </c>
      <c r="AI26" s="72">
        <v>75</v>
      </c>
      <c r="AJ26" s="72">
        <v>10</v>
      </c>
      <c r="AK26" s="156">
        <f t="shared" si="13"/>
        <v>85</v>
      </c>
      <c r="AL26" s="12">
        <f t="shared" si="14"/>
        <v>2.6397515527950312E-2</v>
      </c>
      <c r="AM26" s="157">
        <f t="shared" si="15"/>
        <v>0.43914617171483278</v>
      </c>
      <c r="AN26" s="72">
        <v>30</v>
      </c>
      <c r="AO26" s="158" t="s">
        <v>2</v>
      </c>
      <c r="AP26" s="119" t="s">
        <v>2</v>
      </c>
      <c r="AR26" s="81"/>
    </row>
    <row r="27" spans="1:44" x14ac:dyDescent="0.2">
      <c r="A27" s="107" t="s">
        <v>70</v>
      </c>
      <c r="B27" s="176">
        <v>3050101</v>
      </c>
      <c r="C27" s="190"/>
      <c r="D27" s="63"/>
      <c r="E27" s="177"/>
      <c r="F27" s="177"/>
      <c r="G27" s="188"/>
      <c r="H27" s="64">
        <v>133050101</v>
      </c>
      <c r="I27" s="179">
        <v>14.12</v>
      </c>
      <c r="J27" s="180">
        <f t="shared" si="0"/>
        <v>1412</v>
      </c>
      <c r="K27" s="181">
        <v>8999</v>
      </c>
      <c r="L27" s="181">
        <v>8301</v>
      </c>
      <c r="M27" s="65">
        <v>7197</v>
      </c>
      <c r="N27" s="182">
        <f t="shared" si="1"/>
        <v>1802</v>
      </c>
      <c r="O27" s="66">
        <f t="shared" si="2"/>
        <v>0.25038210365430041</v>
      </c>
      <c r="P27" s="186">
        <v>637.4</v>
      </c>
      <c r="Q27" s="183">
        <v>3763</v>
      </c>
      <c r="R27" s="67">
        <v>2869</v>
      </c>
      <c r="S27" s="177">
        <f t="shared" si="3"/>
        <v>894</v>
      </c>
      <c r="T27" s="195">
        <f t="shared" si="4"/>
        <v>0.31160683164865804</v>
      </c>
      <c r="U27" s="183">
        <v>3641</v>
      </c>
      <c r="V27" s="67">
        <v>2754</v>
      </c>
      <c r="W27" s="182">
        <f t="shared" si="5"/>
        <v>887</v>
      </c>
      <c r="X27" s="199">
        <f t="shared" si="6"/>
        <v>0.32207697893972403</v>
      </c>
      <c r="Y27" s="68">
        <f t="shared" si="7"/>
        <v>2.5786118980169972</v>
      </c>
      <c r="Z27" s="178">
        <v>4415</v>
      </c>
      <c r="AA27" s="181">
        <v>3670</v>
      </c>
      <c r="AB27" s="181">
        <v>480</v>
      </c>
      <c r="AC27" s="182">
        <f t="shared" si="8"/>
        <v>4150</v>
      </c>
      <c r="AD27" s="66">
        <f t="shared" si="9"/>
        <v>0.9399773499433749</v>
      </c>
      <c r="AE27" s="69">
        <f t="shared" si="10"/>
        <v>1.0530024174195161</v>
      </c>
      <c r="AF27" s="181">
        <v>55</v>
      </c>
      <c r="AG27" s="66">
        <f t="shared" si="11"/>
        <v>1.245753114382786E-2</v>
      </c>
      <c r="AH27" s="184">
        <f t="shared" si="12"/>
        <v>0.36278083647828591</v>
      </c>
      <c r="AI27" s="181">
        <v>135</v>
      </c>
      <c r="AJ27" s="181">
        <v>30</v>
      </c>
      <c r="AK27" s="182">
        <f t="shared" si="13"/>
        <v>165</v>
      </c>
      <c r="AL27" s="66">
        <f t="shared" si="14"/>
        <v>3.7372593431483581E-2</v>
      </c>
      <c r="AM27" s="184">
        <f t="shared" si="15"/>
        <v>0.62172636341906773</v>
      </c>
      <c r="AN27" s="181">
        <v>50</v>
      </c>
      <c r="AO27" s="185" t="s">
        <v>6</v>
      </c>
      <c r="AP27" s="186" t="s">
        <v>6</v>
      </c>
      <c r="AR27" s="81"/>
    </row>
    <row r="28" spans="1:44" x14ac:dyDescent="0.2">
      <c r="A28" s="107"/>
      <c r="B28" s="176">
        <v>3050102.01</v>
      </c>
      <c r="C28" s="190"/>
      <c r="D28" s="63"/>
      <c r="E28" s="177"/>
      <c r="F28" s="177"/>
      <c r="G28" s="188"/>
      <c r="H28" s="64">
        <v>133050102.01000001</v>
      </c>
      <c r="I28" s="179">
        <v>4.1500000000000004</v>
      </c>
      <c r="J28" s="180">
        <f t="shared" si="0"/>
        <v>415.00000000000006</v>
      </c>
      <c r="K28" s="181">
        <v>4720</v>
      </c>
      <c r="L28" s="181">
        <v>4918</v>
      </c>
      <c r="M28" s="65">
        <v>5068</v>
      </c>
      <c r="N28" s="182">
        <f t="shared" si="1"/>
        <v>-348</v>
      </c>
      <c r="O28" s="66">
        <f t="shared" si="2"/>
        <v>-6.8666140489344912E-2</v>
      </c>
      <c r="P28" s="186">
        <v>1137.9000000000001</v>
      </c>
      <c r="Q28" s="183">
        <v>2223</v>
      </c>
      <c r="R28" s="67">
        <v>2128</v>
      </c>
      <c r="S28" s="177">
        <f t="shared" si="3"/>
        <v>95</v>
      </c>
      <c r="T28" s="195">
        <f t="shared" si="4"/>
        <v>4.4642857142857144E-2</v>
      </c>
      <c r="U28" s="183">
        <v>2137</v>
      </c>
      <c r="V28" s="67">
        <v>2080</v>
      </c>
      <c r="W28" s="182">
        <f t="shared" si="5"/>
        <v>57</v>
      </c>
      <c r="X28" s="199">
        <f t="shared" si="6"/>
        <v>2.7403846153846154E-2</v>
      </c>
      <c r="Y28" s="68">
        <f t="shared" si="7"/>
        <v>5.1493975903614455</v>
      </c>
      <c r="Z28" s="178">
        <v>2210</v>
      </c>
      <c r="AA28" s="181">
        <v>1755</v>
      </c>
      <c r="AB28" s="181">
        <v>235</v>
      </c>
      <c r="AC28" s="182">
        <f t="shared" si="8"/>
        <v>1990</v>
      </c>
      <c r="AD28" s="66">
        <f t="shared" si="9"/>
        <v>0.90045248868778283</v>
      </c>
      <c r="AE28" s="69">
        <f t="shared" si="10"/>
        <v>1.0087249947211749</v>
      </c>
      <c r="AF28" s="181">
        <v>50</v>
      </c>
      <c r="AG28" s="66">
        <f t="shared" si="11"/>
        <v>2.2624434389140271E-2</v>
      </c>
      <c r="AH28" s="184">
        <f t="shared" si="12"/>
        <v>0.65885536530301614</v>
      </c>
      <c r="AI28" s="181">
        <v>135</v>
      </c>
      <c r="AJ28" s="181">
        <v>0</v>
      </c>
      <c r="AK28" s="182">
        <f t="shared" si="13"/>
        <v>135</v>
      </c>
      <c r="AL28" s="66">
        <f t="shared" si="14"/>
        <v>6.1085972850678731E-2</v>
      </c>
      <c r="AM28" s="184">
        <f t="shared" si="15"/>
        <v>1.0162195413597965</v>
      </c>
      <c r="AN28" s="181">
        <v>25</v>
      </c>
      <c r="AO28" s="185" t="s">
        <v>6</v>
      </c>
      <c r="AP28" s="186" t="s">
        <v>6</v>
      </c>
    </row>
    <row r="29" spans="1:44" x14ac:dyDescent="0.2">
      <c r="A29" s="107"/>
      <c r="B29" s="176">
        <v>3050102.02</v>
      </c>
      <c r="C29" s="190"/>
      <c r="D29" s="63"/>
      <c r="E29" s="177"/>
      <c r="F29" s="177"/>
      <c r="G29" s="188"/>
      <c r="H29" s="64">
        <v>133050102.02</v>
      </c>
      <c r="I29" s="179">
        <v>17.190000000000001</v>
      </c>
      <c r="J29" s="180">
        <f t="shared" si="0"/>
        <v>1719.0000000000002</v>
      </c>
      <c r="K29" s="181">
        <v>5948</v>
      </c>
      <c r="L29" s="181">
        <v>5909</v>
      </c>
      <c r="M29" s="65">
        <v>5567</v>
      </c>
      <c r="N29" s="182">
        <f t="shared" si="1"/>
        <v>381</v>
      </c>
      <c r="O29" s="66">
        <f t="shared" si="2"/>
        <v>6.8439015627806715E-2</v>
      </c>
      <c r="P29" s="186">
        <v>346.1</v>
      </c>
      <c r="Q29" s="183">
        <v>2551</v>
      </c>
      <c r="R29" s="67">
        <v>2122</v>
      </c>
      <c r="S29" s="177">
        <f t="shared" si="3"/>
        <v>429</v>
      </c>
      <c r="T29" s="195">
        <f t="shared" si="4"/>
        <v>0.20216776625824695</v>
      </c>
      <c r="U29" s="183">
        <v>2446</v>
      </c>
      <c r="V29" s="67">
        <v>2062</v>
      </c>
      <c r="W29" s="182">
        <f t="shared" si="5"/>
        <v>384</v>
      </c>
      <c r="X29" s="199">
        <f t="shared" si="6"/>
        <v>0.18622696411251213</v>
      </c>
      <c r="Y29" s="68">
        <f t="shared" si="7"/>
        <v>1.4229203025014541</v>
      </c>
      <c r="Z29" s="178">
        <v>2920</v>
      </c>
      <c r="AA29" s="181">
        <v>2425</v>
      </c>
      <c r="AB29" s="181">
        <v>335</v>
      </c>
      <c r="AC29" s="182">
        <f t="shared" si="8"/>
        <v>2760</v>
      </c>
      <c r="AD29" s="66">
        <f t="shared" si="9"/>
        <v>0.9452054794520548</v>
      </c>
      <c r="AE29" s="69">
        <f t="shared" si="10"/>
        <v>1.0588591894061536</v>
      </c>
      <c r="AF29" s="181">
        <v>50</v>
      </c>
      <c r="AG29" s="66">
        <f t="shared" si="11"/>
        <v>1.7123287671232876E-2</v>
      </c>
      <c r="AH29" s="184">
        <f t="shared" si="12"/>
        <v>0.49865423195878955</v>
      </c>
      <c r="AI29" s="181">
        <v>75</v>
      </c>
      <c r="AJ29" s="181">
        <v>10</v>
      </c>
      <c r="AK29" s="182">
        <f t="shared" si="13"/>
        <v>85</v>
      </c>
      <c r="AL29" s="66">
        <f t="shared" si="14"/>
        <v>2.9109589041095889E-2</v>
      </c>
      <c r="AM29" s="184">
        <f t="shared" si="15"/>
        <v>0.48426392908279497</v>
      </c>
      <c r="AN29" s="181">
        <v>20</v>
      </c>
      <c r="AO29" s="185" t="s">
        <v>6</v>
      </c>
      <c r="AP29" s="186" t="s">
        <v>6</v>
      </c>
    </row>
    <row r="30" spans="1:44" x14ac:dyDescent="0.2">
      <c r="B30" s="55">
        <v>3050110</v>
      </c>
      <c r="H30" s="71">
        <v>133050110</v>
      </c>
      <c r="I30" s="9">
        <v>519.59</v>
      </c>
      <c r="J30" s="154">
        <f t="shared" si="0"/>
        <v>51959</v>
      </c>
      <c r="K30" s="72">
        <v>892</v>
      </c>
      <c r="L30" s="72">
        <v>968</v>
      </c>
      <c r="M30" s="73">
        <v>973</v>
      </c>
      <c r="N30" s="156">
        <f t="shared" si="1"/>
        <v>-81</v>
      </c>
      <c r="O30" s="12">
        <f t="shared" si="2"/>
        <v>-8.3247687564234327E-2</v>
      </c>
      <c r="P30" s="159">
        <v>1.7</v>
      </c>
      <c r="Q30" s="74">
        <v>595</v>
      </c>
      <c r="R30" s="75">
        <v>604</v>
      </c>
      <c r="S30" s="155">
        <f t="shared" si="3"/>
        <v>-9</v>
      </c>
      <c r="T30" s="13">
        <f t="shared" si="4"/>
        <v>-1.4900662251655629E-2</v>
      </c>
      <c r="U30" s="74">
        <v>418</v>
      </c>
      <c r="V30" s="75">
        <v>439</v>
      </c>
      <c r="W30" s="156">
        <f t="shared" si="5"/>
        <v>-21</v>
      </c>
      <c r="X30" s="200">
        <f t="shared" si="6"/>
        <v>-4.7835990888382689E-2</v>
      </c>
      <c r="Y30" s="7">
        <f t="shared" si="7"/>
        <v>8.044804557439519E-3</v>
      </c>
      <c r="Z30" s="161">
        <v>355</v>
      </c>
      <c r="AA30" s="72">
        <v>300</v>
      </c>
      <c r="AB30" s="72">
        <v>35</v>
      </c>
      <c r="AC30" s="156">
        <f t="shared" si="8"/>
        <v>335</v>
      </c>
      <c r="AD30" s="12">
        <f t="shared" si="9"/>
        <v>0.94366197183098588</v>
      </c>
      <c r="AE30" s="3">
        <f t="shared" si="10"/>
        <v>1.0571300868310876</v>
      </c>
      <c r="AF30" s="72">
        <v>10</v>
      </c>
      <c r="AG30" s="12">
        <f t="shared" si="11"/>
        <v>2.8169014084507043E-2</v>
      </c>
      <c r="AH30" s="157">
        <f t="shared" si="12"/>
        <v>0.82032132806741731</v>
      </c>
      <c r="AI30" s="72">
        <v>10</v>
      </c>
      <c r="AJ30" s="72">
        <v>0</v>
      </c>
      <c r="AK30" s="156">
        <f t="shared" si="13"/>
        <v>10</v>
      </c>
      <c r="AL30" s="12">
        <f t="shared" si="14"/>
        <v>2.8169014084507043E-2</v>
      </c>
      <c r="AM30" s="157">
        <f t="shared" si="15"/>
        <v>0.46861662731458542</v>
      </c>
      <c r="AN30" s="72">
        <v>10</v>
      </c>
      <c r="AO30" s="158" t="s">
        <v>2</v>
      </c>
      <c r="AP30" s="119" t="s">
        <v>2</v>
      </c>
    </row>
    <row r="31" spans="1:44" x14ac:dyDescent="0.2">
      <c r="A31" s="187" t="s">
        <v>75</v>
      </c>
      <c r="B31" s="55">
        <v>3050120</v>
      </c>
      <c r="H31" s="71"/>
      <c r="I31" s="9">
        <v>149.08000000000001</v>
      </c>
      <c r="J31" s="154">
        <f t="shared" si="0"/>
        <v>14908.000000000002</v>
      </c>
      <c r="K31" s="72">
        <v>647</v>
      </c>
      <c r="L31" s="72">
        <v>643</v>
      </c>
      <c r="M31" s="73">
        <f>D31*E31</f>
        <v>0</v>
      </c>
      <c r="N31" s="156">
        <f t="shared" si="1"/>
        <v>647</v>
      </c>
      <c r="O31" s="12" t="s">
        <v>48</v>
      </c>
      <c r="P31" s="159">
        <v>4.3</v>
      </c>
      <c r="Q31" s="74">
        <v>319</v>
      </c>
      <c r="R31" s="75">
        <f>D31*F31</f>
        <v>0</v>
      </c>
      <c r="S31" s="155">
        <f t="shared" si="3"/>
        <v>319</v>
      </c>
      <c r="T31" s="13" t="s">
        <v>48</v>
      </c>
      <c r="U31" s="74">
        <v>287</v>
      </c>
      <c r="V31" s="75">
        <f>D31*G31</f>
        <v>0</v>
      </c>
      <c r="W31" s="156">
        <f t="shared" si="5"/>
        <v>287</v>
      </c>
      <c r="X31" s="200" t="s">
        <v>48</v>
      </c>
      <c r="Y31" s="7">
        <f t="shared" si="7"/>
        <v>1.9251408639656558E-2</v>
      </c>
      <c r="Z31" s="161">
        <v>205</v>
      </c>
      <c r="AA31" s="72">
        <v>170</v>
      </c>
      <c r="AB31" s="72">
        <v>15</v>
      </c>
      <c r="AC31" s="156">
        <f t="shared" si="8"/>
        <v>185</v>
      </c>
      <c r="AD31" s="12">
        <f t="shared" si="9"/>
        <v>0.90243902439024393</v>
      </c>
      <c r="AE31" s="3">
        <f t="shared" si="10"/>
        <v>1.010950396106759</v>
      </c>
      <c r="AF31" s="72">
        <v>0</v>
      </c>
      <c r="AG31" s="12">
        <f t="shared" si="11"/>
        <v>0</v>
      </c>
      <c r="AH31" s="157">
        <f t="shared" si="12"/>
        <v>0</v>
      </c>
      <c r="AI31" s="72">
        <v>15</v>
      </c>
      <c r="AJ31" s="72">
        <v>0</v>
      </c>
      <c r="AK31" s="156">
        <f t="shared" si="13"/>
        <v>15</v>
      </c>
      <c r="AL31" s="12">
        <f t="shared" si="14"/>
        <v>7.3170731707317069E-2</v>
      </c>
      <c r="AM31" s="157">
        <f t="shared" si="15"/>
        <v>1.2172602636342278</v>
      </c>
      <c r="AN31" s="72">
        <v>10</v>
      </c>
      <c r="AO31" s="158" t="s">
        <v>2</v>
      </c>
      <c r="AP31" s="109" t="s">
        <v>48</v>
      </c>
      <c r="AQ31" s="158" t="s">
        <v>47</v>
      </c>
    </row>
    <row r="32" spans="1:44" x14ac:dyDescent="0.2">
      <c r="B32" s="55">
        <v>3050200</v>
      </c>
      <c r="H32" s="71">
        <v>133050200</v>
      </c>
      <c r="I32" s="9">
        <v>228.72</v>
      </c>
      <c r="J32" s="154">
        <f t="shared" si="0"/>
        <v>22872</v>
      </c>
      <c r="K32" s="72">
        <v>842</v>
      </c>
      <c r="L32" s="72">
        <v>866</v>
      </c>
      <c r="M32" s="73">
        <v>858</v>
      </c>
      <c r="N32" s="156">
        <f t="shared" si="1"/>
        <v>-16</v>
      </c>
      <c r="O32" s="12">
        <f>N32/M32</f>
        <v>-1.8648018648018648E-2</v>
      </c>
      <c r="P32" s="159">
        <v>3.7</v>
      </c>
      <c r="Q32" s="74">
        <v>399</v>
      </c>
      <c r="R32" s="75">
        <v>372</v>
      </c>
      <c r="S32" s="155">
        <f t="shared" si="3"/>
        <v>27</v>
      </c>
      <c r="T32" s="13">
        <f>S32/R32</f>
        <v>7.2580645161290328E-2</v>
      </c>
      <c r="U32" s="74">
        <v>339</v>
      </c>
      <c r="V32" s="75">
        <v>347</v>
      </c>
      <c r="W32" s="156">
        <f t="shared" si="5"/>
        <v>-8</v>
      </c>
      <c r="X32" s="200">
        <f>(U32-V32)/V32</f>
        <v>-2.3054755043227664E-2</v>
      </c>
      <c r="Y32" s="7">
        <f t="shared" si="7"/>
        <v>1.4821615949632739E-2</v>
      </c>
      <c r="Z32" s="161">
        <v>290</v>
      </c>
      <c r="AA32" s="72">
        <v>265</v>
      </c>
      <c r="AB32" s="72">
        <v>20</v>
      </c>
      <c r="AC32" s="156">
        <f t="shared" si="8"/>
        <v>285</v>
      </c>
      <c r="AD32" s="12">
        <f t="shared" si="9"/>
        <v>0.98275862068965514</v>
      </c>
      <c r="AE32" s="3">
        <f t="shared" si="10"/>
        <v>1.1009278078758133</v>
      </c>
      <c r="AF32" s="72">
        <v>0</v>
      </c>
      <c r="AG32" s="12">
        <f t="shared" si="11"/>
        <v>0</v>
      </c>
      <c r="AH32" s="157">
        <f t="shared" si="12"/>
        <v>0</v>
      </c>
      <c r="AI32" s="72">
        <v>10</v>
      </c>
      <c r="AJ32" s="72">
        <v>0</v>
      </c>
      <c r="AK32" s="156">
        <f t="shared" si="13"/>
        <v>10</v>
      </c>
      <c r="AL32" s="12">
        <f t="shared" si="14"/>
        <v>3.4482758620689655E-2</v>
      </c>
      <c r="AM32" s="157">
        <f t="shared" si="15"/>
        <v>0.57365138860923381</v>
      </c>
      <c r="AN32" s="72">
        <v>0</v>
      </c>
      <c r="AO32" s="158" t="s">
        <v>2</v>
      </c>
      <c r="AP32" s="119" t="s">
        <v>2</v>
      </c>
    </row>
    <row r="33" spans="10:42" x14ac:dyDescent="0.2">
      <c r="J33" s="154"/>
      <c r="N33" s="156"/>
      <c r="O33" s="12"/>
      <c r="W33" s="156"/>
      <c r="X33" s="200"/>
      <c r="Y33" s="7"/>
      <c r="AC33" s="156"/>
      <c r="AD33" s="12"/>
      <c r="AE33" s="3"/>
      <c r="AG33" s="12"/>
      <c r="AH33" s="157"/>
      <c r="AK33" s="156"/>
      <c r="AL33" s="12"/>
      <c r="AM33" s="157"/>
      <c r="AP33" s="79"/>
    </row>
    <row r="34" spans="10:42" x14ac:dyDescent="0.2">
      <c r="J34" s="154"/>
      <c r="N34" s="156"/>
      <c r="O34" s="12"/>
      <c r="W34" s="156"/>
      <c r="X34" s="200"/>
      <c r="Y34" s="7"/>
      <c r="AC34" s="156"/>
      <c r="AD34" s="12"/>
      <c r="AE34" s="3"/>
      <c r="AG34" s="12"/>
      <c r="AH34" s="157"/>
      <c r="AK34" s="156"/>
      <c r="AL34" s="12"/>
      <c r="AM34" s="157"/>
    </row>
    <row r="35" spans="10:42" x14ac:dyDescent="0.2">
      <c r="J35" s="154"/>
      <c r="N35" s="156"/>
      <c r="O35" s="12"/>
      <c r="W35" s="156"/>
      <c r="X35" s="200"/>
      <c r="Y35" s="7"/>
      <c r="AC35" s="156"/>
      <c r="AD35" s="12"/>
      <c r="AE35" s="3"/>
      <c r="AG35" s="12"/>
      <c r="AH35" s="157"/>
      <c r="AK35" s="156"/>
      <c r="AL35" s="12"/>
      <c r="AM35" s="157"/>
      <c r="AP35" s="159"/>
    </row>
    <row r="36" spans="10:42" x14ac:dyDescent="0.2">
      <c r="J36" s="154"/>
      <c r="N36" s="156"/>
      <c r="O36" s="12"/>
      <c r="W36" s="156"/>
      <c r="X36" s="200"/>
      <c r="Y36" s="7"/>
      <c r="AC36" s="156"/>
      <c r="AD36" s="12"/>
      <c r="AE36" s="3"/>
      <c r="AG36" s="12"/>
      <c r="AH36" s="157"/>
      <c r="AK36" s="156"/>
      <c r="AL36" s="12"/>
      <c r="AM36" s="157"/>
    </row>
    <row r="37" spans="10:42" x14ac:dyDescent="0.2">
      <c r="J37" s="154"/>
      <c r="N37" s="156"/>
      <c r="O37" s="12"/>
      <c r="W37" s="156"/>
      <c r="X37" s="200"/>
      <c r="Y37" s="7"/>
      <c r="AC37" s="156"/>
      <c r="AD37" s="12"/>
      <c r="AE37" s="3"/>
      <c r="AG37" s="12"/>
      <c r="AH37" s="157"/>
      <c r="AK37" s="156"/>
      <c r="AL37" s="12"/>
      <c r="AM37" s="157"/>
    </row>
    <row r="38" spans="10:42" x14ac:dyDescent="0.2">
      <c r="J38" s="154"/>
      <c r="N38" s="156"/>
      <c r="O38" s="12"/>
      <c r="W38" s="156"/>
      <c r="X38" s="200"/>
      <c r="Y38" s="7"/>
      <c r="AC38" s="156"/>
      <c r="AD38" s="12"/>
      <c r="AE38" s="3"/>
      <c r="AG38" s="12"/>
      <c r="AH38" s="157"/>
      <c r="AK38" s="156"/>
      <c r="AL38" s="12"/>
      <c r="AM38" s="157"/>
    </row>
    <row r="39" spans="10:42" x14ac:dyDescent="0.2">
      <c r="J39" s="154"/>
      <c r="N39" s="156"/>
      <c r="O39" s="12"/>
      <c r="W39" s="156"/>
      <c r="X39" s="200"/>
      <c r="Y39" s="7"/>
      <c r="AC39" s="156"/>
      <c r="AD39" s="12"/>
      <c r="AE39" s="3"/>
      <c r="AG39" s="12"/>
      <c r="AH39" s="157"/>
      <c r="AK39" s="156"/>
      <c r="AL39" s="12"/>
      <c r="AM39" s="157"/>
    </row>
    <row r="40" spans="10:42" x14ac:dyDescent="0.2">
      <c r="J40" s="154"/>
      <c r="N40" s="156"/>
      <c r="O40" s="12"/>
      <c r="W40" s="156"/>
      <c r="X40" s="200"/>
      <c r="Y40" s="7"/>
      <c r="AC40" s="156"/>
      <c r="AD40" s="12"/>
      <c r="AE40" s="3"/>
      <c r="AG40" s="12"/>
      <c r="AH40" s="157"/>
      <c r="AK40" s="156"/>
      <c r="AL40" s="12"/>
      <c r="AM40" s="157"/>
    </row>
    <row r="41" spans="10:42" x14ac:dyDescent="0.2">
      <c r="J41" s="154"/>
      <c r="N41" s="156"/>
      <c r="O41" s="12"/>
      <c r="W41" s="156"/>
      <c r="X41" s="200"/>
      <c r="Y41" s="7"/>
      <c r="AC41" s="156"/>
      <c r="AD41" s="12"/>
      <c r="AE41" s="3"/>
      <c r="AG41" s="12"/>
      <c r="AH41" s="157"/>
      <c r="AK41" s="156"/>
      <c r="AL41" s="12"/>
      <c r="AM41" s="157"/>
    </row>
    <row r="42" spans="10:42" x14ac:dyDescent="0.2">
      <c r="J42" s="154"/>
      <c r="N42" s="156"/>
      <c r="O42" s="12"/>
      <c r="W42" s="156"/>
      <c r="X42" s="200"/>
      <c r="Y42" s="7"/>
      <c r="AC42" s="156"/>
      <c r="AD42" s="12"/>
      <c r="AE42" s="3"/>
      <c r="AG42" s="12"/>
      <c r="AH42" s="157"/>
      <c r="AK42" s="156"/>
      <c r="AL42" s="12"/>
      <c r="AM42" s="157"/>
    </row>
    <row r="43" spans="10:42" x14ac:dyDescent="0.2">
      <c r="J43" s="154"/>
      <c r="N43" s="156"/>
      <c r="O43" s="12"/>
      <c r="W43" s="156"/>
      <c r="X43" s="200"/>
      <c r="Y43" s="7"/>
      <c r="AC43" s="156"/>
      <c r="AD43" s="12"/>
      <c r="AE43" s="3"/>
      <c r="AG43" s="12"/>
      <c r="AH43" s="157"/>
      <c r="AK43" s="156"/>
      <c r="AL43" s="12"/>
      <c r="AM43" s="157"/>
    </row>
    <row r="44" spans="10:42" x14ac:dyDescent="0.2">
      <c r="J44" s="154"/>
      <c r="N44" s="156"/>
      <c r="O44" s="12"/>
      <c r="W44" s="156"/>
      <c r="X44" s="200"/>
      <c r="Y44" s="7"/>
      <c r="AC44" s="156"/>
      <c r="AD44" s="12"/>
      <c r="AE44" s="3"/>
      <c r="AG44" s="12"/>
      <c r="AH44" s="157"/>
      <c r="AK44" s="156"/>
      <c r="AL44" s="12"/>
      <c r="AM44" s="157"/>
    </row>
    <row r="45" spans="10:42" x14ac:dyDescent="0.2">
      <c r="J45" s="154"/>
      <c r="N45" s="156"/>
      <c r="O45" s="12"/>
      <c r="W45" s="156"/>
      <c r="X45" s="200"/>
      <c r="Y45" s="7"/>
      <c r="AC45" s="156"/>
      <c r="AD45" s="12"/>
      <c r="AE45" s="3"/>
      <c r="AG45" s="12"/>
      <c r="AH45" s="157"/>
      <c r="AK45" s="156"/>
      <c r="AL45" s="12"/>
      <c r="AM45" s="157"/>
    </row>
    <row r="46" spans="10:42" x14ac:dyDescent="0.2">
      <c r="J46" s="154"/>
      <c r="N46" s="156"/>
      <c r="O46" s="12"/>
      <c r="W46" s="156"/>
      <c r="X46" s="200"/>
      <c r="Y46" s="7"/>
      <c r="AC46" s="156"/>
      <c r="AD46" s="12"/>
      <c r="AE46" s="3"/>
      <c r="AG46" s="12"/>
      <c r="AH46" s="157"/>
      <c r="AK46" s="156"/>
      <c r="AL46" s="12"/>
      <c r="AM46" s="157"/>
    </row>
    <row r="47" spans="10:42" x14ac:dyDescent="0.2">
      <c r="J47" s="154"/>
      <c r="N47" s="156"/>
      <c r="O47" s="12"/>
      <c r="AE47" s="6"/>
      <c r="AH47" s="6"/>
      <c r="AM47" s="6"/>
    </row>
    <row r="48" spans="10:42" x14ac:dyDescent="0.2">
      <c r="AE48" s="6"/>
      <c r="AH48" s="6"/>
      <c r="AM48" s="6"/>
    </row>
    <row r="49" spans="31:39" x14ac:dyDescent="0.2">
      <c r="AE49" s="6"/>
      <c r="AH49" s="6"/>
      <c r="AM49" s="6"/>
    </row>
    <row r="50" spans="31:39" x14ac:dyDescent="0.2">
      <c r="AE50" s="6"/>
      <c r="AH50" s="6"/>
      <c r="AM50" s="6"/>
    </row>
    <row r="51" spans="31:39" x14ac:dyDescent="0.2">
      <c r="AE51" s="6"/>
      <c r="AH51" s="6"/>
      <c r="AM51" s="6"/>
    </row>
    <row r="52" spans="31:39" x14ac:dyDescent="0.2">
      <c r="AE52" s="6"/>
      <c r="AH52" s="6"/>
      <c r="AM52" s="6"/>
    </row>
    <row r="53" spans="31:39" x14ac:dyDescent="0.2">
      <c r="AE53" s="6"/>
      <c r="AH53" s="6"/>
      <c r="AM53" s="6"/>
    </row>
    <row r="54" spans="31:39" x14ac:dyDescent="0.2">
      <c r="AE54" s="6"/>
      <c r="AH54" s="6"/>
      <c r="AM54" s="6"/>
    </row>
    <row r="55" spans="31:39" x14ac:dyDescent="0.2">
      <c r="AE55" s="6"/>
      <c r="AH55" s="6"/>
      <c r="AM55" s="6"/>
    </row>
    <row r="56" spans="31:39" x14ac:dyDescent="0.2">
      <c r="AE56" s="6"/>
      <c r="AH56" s="6"/>
      <c r="AM56" s="6"/>
    </row>
    <row r="57" spans="31:39" x14ac:dyDescent="0.2">
      <c r="AE57" s="6"/>
      <c r="AH57" s="6"/>
      <c r="AM57" s="6"/>
    </row>
    <row r="58" spans="31:39" x14ac:dyDescent="0.2">
      <c r="AE58" s="6"/>
      <c r="AH58" s="6"/>
      <c r="AM58" s="6"/>
    </row>
    <row r="59" spans="31:39" x14ac:dyDescent="0.2">
      <c r="AE59" s="6"/>
      <c r="AH59" s="6"/>
      <c r="AM59" s="6"/>
    </row>
    <row r="60" spans="31:39" x14ac:dyDescent="0.2">
      <c r="AE60" s="6"/>
      <c r="AH60" s="6"/>
      <c r="AM60" s="6"/>
    </row>
    <row r="61" spans="31:39" x14ac:dyDescent="0.2">
      <c r="AE61" s="6"/>
      <c r="AH61" s="6"/>
      <c r="AM61" s="6"/>
    </row>
    <row r="62" spans="31:39" x14ac:dyDescent="0.2">
      <c r="AE62" s="6"/>
      <c r="AH62" s="6"/>
      <c r="AM62" s="6"/>
    </row>
    <row r="63" spans="31:39" x14ac:dyDescent="0.2">
      <c r="AE63" s="6"/>
      <c r="AH63" s="6"/>
      <c r="AM63" s="6"/>
    </row>
    <row r="64" spans="31:39" x14ac:dyDescent="0.2">
      <c r="AE64" s="6"/>
      <c r="AH64" s="6"/>
      <c r="AM64" s="6"/>
    </row>
    <row r="65" spans="31:39" x14ac:dyDescent="0.2">
      <c r="AE65" s="6"/>
      <c r="AH65" s="6"/>
      <c r="AM65" s="6"/>
    </row>
    <row r="66" spans="31:39" x14ac:dyDescent="0.2">
      <c r="AE66" s="6"/>
      <c r="AH66" s="6"/>
      <c r="AM66" s="6"/>
    </row>
    <row r="67" spans="31:39" x14ac:dyDescent="0.2">
      <c r="AE67" s="6"/>
      <c r="AH67" s="6"/>
      <c r="AM67" s="6"/>
    </row>
    <row r="68" spans="31:39" x14ac:dyDescent="0.2">
      <c r="AE68" s="6"/>
      <c r="AH68" s="6"/>
      <c r="AM68" s="6"/>
    </row>
    <row r="69" spans="31:39" x14ac:dyDescent="0.2">
      <c r="AE69" s="6"/>
      <c r="AH69" s="6"/>
      <c r="AM69" s="6"/>
    </row>
    <row r="70" spans="31:39" x14ac:dyDescent="0.2">
      <c r="AE70" s="6"/>
      <c r="AH70" s="6"/>
      <c r="AM70" s="6"/>
    </row>
    <row r="71" spans="31:39" x14ac:dyDescent="0.2">
      <c r="AE71" s="6"/>
      <c r="AH71" s="6"/>
      <c r="AM71" s="6"/>
    </row>
    <row r="72" spans="31:39" x14ac:dyDescent="0.2">
      <c r="AE72" s="6"/>
      <c r="AH72" s="6"/>
      <c r="AM72" s="6"/>
    </row>
    <row r="73" spans="31:39" x14ac:dyDescent="0.2">
      <c r="AE73" s="6"/>
      <c r="AH73" s="6"/>
      <c r="AM73" s="6"/>
    </row>
    <row r="74" spans="31:39" x14ac:dyDescent="0.2">
      <c r="AE74" s="6"/>
      <c r="AH74" s="6"/>
      <c r="AM74" s="6"/>
    </row>
    <row r="75" spans="31:39" x14ac:dyDescent="0.2">
      <c r="AE75" s="6"/>
      <c r="AH75" s="6"/>
      <c r="AM75" s="6"/>
    </row>
    <row r="76" spans="31:39" x14ac:dyDescent="0.2">
      <c r="AE76" s="6"/>
      <c r="AH76" s="6"/>
      <c r="AM76" s="6"/>
    </row>
    <row r="77" spans="31:39" x14ac:dyDescent="0.2">
      <c r="AE77" s="6"/>
      <c r="AH77" s="6"/>
      <c r="AM77" s="6"/>
    </row>
    <row r="78" spans="31:39" x14ac:dyDescent="0.2">
      <c r="AE78" s="6"/>
      <c r="AH78" s="6"/>
      <c r="AM78" s="6"/>
    </row>
    <row r="79" spans="31:39" x14ac:dyDescent="0.2">
      <c r="AE79" s="6"/>
      <c r="AH79" s="6"/>
      <c r="AM79" s="6"/>
    </row>
    <row r="80" spans="31:39" x14ac:dyDescent="0.2">
      <c r="AE80" s="6"/>
      <c r="AH80" s="6"/>
      <c r="AM80" s="6"/>
    </row>
    <row r="81" spans="31:39" x14ac:dyDescent="0.2">
      <c r="AE81" s="6"/>
      <c r="AH81" s="6"/>
      <c r="AM81" s="6"/>
    </row>
    <row r="82" spans="31:39" x14ac:dyDescent="0.2">
      <c r="AE82" s="6"/>
      <c r="AH82" s="6"/>
      <c r="AM82" s="6"/>
    </row>
    <row r="83" spans="31:39" x14ac:dyDescent="0.2">
      <c r="AE83" s="6"/>
      <c r="AH83" s="6"/>
      <c r="AM83" s="6"/>
    </row>
    <row r="84" spans="31:39" x14ac:dyDescent="0.2">
      <c r="AE84" s="6"/>
      <c r="AH84" s="6"/>
      <c r="AM84" s="6"/>
    </row>
  </sheetData>
  <sortState ref="A2:AX87">
    <sortCondition ref="B2:B87"/>
  </sortState>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7"/>
  <sheetViews>
    <sheetView workbookViewId="0">
      <selection activeCell="B17" sqref="B17"/>
    </sheetView>
  </sheetViews>
  <sheetFormatPr defaultRowHeight="15" x14ac:dyDescent="0.25"/>
  <cols>
    <col min="1" max="1" width="38.28515625" customWidth="1"/>
    <col min="2" max="2" width="20.28515625" bestFit="1" customWidth="1"/>
    <col min="3" max="3" width="16.42578125" bestFit="1" customWidth="1"/>
    <col min="4" max="4" width="12.85546875" bestFit="1" customWidth="1"/>
    <col min="5" max="5" width="16.42578125" bestFit="1" customWidth="1"/>
    <col min="7" max="7" width="16.42578125" bestFit="1" customWidth="1"/>
  </cols>
  <sheetData>
    <row r="1" spans="1:16" ht="15.75" x14ac:dyDescent="0.25">
      <c r="A1" s="20"/>
      <c r="B1" s="21" t="s">
        <v>2</v>
      </c>
      <c r="C1" s="230" t="s">
        <v>0</v>
      </c>
      <c r="D1" s="231"/>
      <c r="E1" s="232" t="s">
        <v>31</v>
      </c>
      <c r="F1" s="233"/>
      <c r="G1" s="22"/>
    </row>
    <row r="2" spans="1:16" ht="45.75" thickBot="1" x14ac:dyDescent="0.3">
      <c r="A2" s="23"/>
      <c r="B2" s="24" t="s">
        <v>1</v>
      </c>
      <c r="C2" s="25" t="s">
        <v>15</v>
      </c>
      <c r="D2" s="80" t="s">
        <v>80</v>
      </c>
      <c r="E2" s="25" t="s">
        <v>15</v>
      </c>
      <c r="F2" s="26" t="s">
        <v>80</v>
      </c>
      <c r="G2" s="27"/>
    </row>
    <row r="3" spans="1:16" x14ac:dyDescent="0.25">
      <c r="A3" s="28" t="s">
        <v>32</v>
      </c>
      <c r="B3" s="29"/>
      <c r="C3" s="30">
        <v>6.0100000000000001E-2</v>
      </c>
      <c r="D3" s="31">
        <v>6.8900000000000003E-2</v>
      </c>
      <c r="E3" s="32">
        <v>3.4299999999999997E-2</v>
      </c>
      <c r="F3" s="33">
        <v>0.16250000000000001</v>
      </c>
      <c r="G3" s="34"/>
    </row>
    <row r="4" spans="1:16" ht="17.25" x14ac:dyDescent="0.25">
      <c r="A4" s="35" t="s">
        <v>33</v>
      </c>
      <c r="B4" s="36" t="s">
        <v>34</v>
      </c>
      <c r="C4" s="37"/>
      <c r="D4" s="38"/>
      <c r="E4" s="39"/>
      <c r="F4" s="40"/>
      <c r="G4" s="41"/>
    </row>
    <row r="5" spans="1:16" ht="15.75" x14ac:dyDescent="0.25">
      <c r="A5" s="35" t="s">
        <v>35</v>
      </c>
      <c r="B5" s="42"/>
      <c r="C5" s="43">
        <f>C3*1.5</f>
        <v>9.0150000000000008E-2</v>
      </c>
      <c r="D5" s="44">
        <f>D3*1.5</f>
        <v>0.10335</v>
      </c>
      <c r="E5" s="45"/>
      <c r="F5" s="46"/>
      <c r="G5" s="47"/>
    </row>
    <row r="6" spans="1:16" ht="16.5" thickBot="1" x14ac:dyDescent="0.3">
      <c r="A6" s="48" t="s">
        <v>36</v>
      </c>
      <c r="B6" s="49"/>
      <c r="C6" s="50"/>
      <c r="D6" s="51"/>
      <c r="E6" s="52">
        <f>E3*1.5</f>
        <v>5.1449999999999996E-2</v>
      </c>
      <c r="F6" s="53">
        <f>F3*0.5</f>
        <v>8.1250000000000003E-2</v>
      </c>
      <c r="G6" s="34"/>
    </row>
    <row r="7" spans="1:16" x14ac:dyDescent="0.25">
      <c r="B7" s="22"/>
      <c r="C7" s="34"/>
      <c r="D7" s="34"/>
      <c r="E7" s="34"/>
      <c r="F7" s="34"/>
      <c r="G7" s="22"/>
    </row>
    <row r="8" spans="1:16" x14ac:dyDescent="0.25">
      <c r="A8" s="1" t="s">
        <v>14</v>
      </c>
      <c r="G8" s="22"/>
    </row>
    <row r="9" spans="1:16" x14ac:dyDescent="0.25">
      <c r="A9" s="54"/>
      <c r="B9" s="54"/>
      <c r="C9" s="54"/>
      <c r="D9" s="54"/>
      <c r="E9" s="54"/>
      <c r="F9" s="54"/>
      <c r="G9" s="22"/>
      <c r="H9" s="54"/>
      <c r="I9" s="54"/>
      <c r="J9" s="54"/>
      <c r="K9" s="54"/>
      <c r="L9" s="54"/>
      <c r="M9" s="54"/>
      <c r="N9" s="54"/>
      <c r="O9" s="54"/>
      <c r="P9" s="54"/>
    </row>
    <row r="10" spans="1:16" x14ac:dyDescent="0.25">
      <c r="A10" s="248" t="s">
        <v>196</v>
      </c>
      <c r="B10" s="54"/>
      <c r="C10" s="54"/>
      <c r="D10" s="54"/>
      <c r="E10" s="54"/>
      <c r="F10" s="54"/>
      <c r="G10" s="22"/>
      <c r="H10" s="54"/>
      <c r="I10" s="54"/>
      <c r="J10" s="54"/>
      <c r="K10" s="54"/>
      <c r="L10" s="54"/>
      <c r="M10" s="54"/>
      <c r="N10" s="54"/>
      <c r="O10" s="54"/>
      <c r="P10" s="54"/>
    </row>
    <row r="11" spans="1:16" x14ac:dyDescent="0.25">
      <c r="A11" s="260" t="s">
        <v>197</v>
      </c>
      <c r="B11" s="54"/>
      <c r="C11" s="54"/>
      <c r="D11" s="54"/>
      <c r="E11" s="54"/>
      <c r="F11" s="54"/>
      <c r="G11" s="22"/>
      <c r="H11" s="54"/>
      <c r="I11" s="54"/>
      <c r="J11" s="54"/>
      <c r="K11" s="54"/>
      <c r="L11" s="54"/>
      <c r="M11" s="54"/>
      <c r="N11" s="54"/>
      <c r="O11" s="54"/>
      <c r="P11" s="54"/>
    </row>
    <row r="12" spans="1:16" x14ac:dyDescent="0.25">
      <c r="A12" s="260" t="s">
        <v>198</v>
      </c>
      <c r="B12" s="54"/>
      <c r="C12" s="54"/>
      <c r="D12" s="54"/>
      <c r="E12" s="54"/>
      <c r="F12" s="54"/>
      <c r="G12" s="22"/>
      <c r="H12" s="54"/>
      <c r="I12" s="54"/>
      <c r="J12" s="54"/>
      <c r="K12" s="54"/>
      <c r="L12" s="54"/>
      <c r="M12" s="54"/>
      <c r="N12" s="54"/>
      <c r="O12" s="54"/>
      <c r="P12" s="54"/>
    </row>
    <row r="13" spans="1:16" x14ac:dyDescent="0.25">
      <c r="A13" s="261" t="s">
        <v>199</v>
      </c>
      <c r="B13" s="54"/>
      <c r="C13" s="54"/>
      <c r="D13" s="54"/>
      <c r="E13" s="54"/>
      <c r="F13" s="54"/>
      <c r="G13" s="22"/>
      <c r="H13" s="54"/>
      <c r="I13" s="54"/>
      <c r="J13" s="54"/>
      <c r="K13" s="54"/>
      <c r="L13" s="54"/>
      <c r="M13" s="54"/>
      <c r="N13" s="54"/>
      <c r="O13" s="54"/>
      <c r="P13" s="54"/>
    </row>
    <row r="14" spans="1:16" x14ac:dyDescent="0.25">
      <c r="A14" s="260" t="s">
        <v>200</v>
      </c>
      <c r="B14" s="54"/>
      <c r="C14" s="54"/>
      <c r="D14" s="54"/>
      <c r="E14" s="54"/>
      <c r="F14" s="54"/>
      <c r="G14" s="22"/>
      <c r="H14" s="54"/>
      <c r="I14" s="54"/>
      <c r="J14" s="54"/>
      <c r="K14" s="54"/>
      <c r="L14" s="54"/>
      <c r="M14" s="54"/>
      <c r="N14" s="54"/>
      <c r="O14" s="54"/>
      <c r="P14" s="54"/>
    </row>
    <row r="15" spans="1:16" x14ac:dyDescent="0.25">
      <c r="G15" s="22"/>
    </row>
    <row r="16" spans="1:16" x14ac:dyDescent="0.25">
      <c r="G16" s="22"/>
    </row>
    <row r="17" spans="7:7" x14ac:dyDescent="0.25">
      <c r="G17" s="22"/>
    </row>
    <row r="18" spans="7:7" x14ac:dyDescent="0.25">
      <c r="G18" s="22"/>
    </row>
    <row r="19" spans="7:7" x14ac:dyDescent="0.25">
      <c r="G19" s="22"/>
    </row>
    <row r="20" spans="7:7" x14ac:dyDescent="0.25">
      <c r="G20" s="22"/>
    </row>
    <row r="21" spans="7:7" x14ac:dyDescent="0.25">
      <c r="G21" s="22"/>
    </row>
    <row r="22" spans="7:7" x14ac:dyDescent="0.25">
      <c r="G22" s="22"/>
    </row>
    <row r="23" spans="7:7" x14ac:dyDescent="0.25">
      <c r="G23" s="22"/>
    </row>
    <row r="24" spans="7:7" x14ac:dyDescent="0.25">
      <c r="G24" s="22"/>
    </row>
    <row r="25" spans="7:7" x14ac:dyDescent="0.25">
      <c r="G25" s="22"/>
    </row>
    <row r="26" spans="7:7" x14ac:dyDescent="0.25">
      <c r="G26" s="22"/>
    </row>
    <row r="27" spans="7:7" x14ac:dyDescent="0.25">
      <c r="G27" s="22"/>
    </row>
  </sheetData>
  <mergeCells count="2">
    <mergeCell ref="C1:D1"/>
    <mergeCell ref="E1:F1"/>
  </mergeCells>
  <hyperlinks>
    <hyperlink ref="A13" r:id="rId1" display="“T9” updates this method to calculate floors using total raw count sums to arrive at CMA thresholds. This method matches that used by Statistics Canada. " xr:uid="{8D1E9F94-A8E2-4819-A653-80C7E8994002}"/>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5"/>
  <sheetViews>
    <sheetView tabSelected="1" zoomScale="90" zoomScaleNormal="90" workbookViewId="0">
      <selection activeCell="I4" sqref="I4"/>
    </sheetView>
  </sheetViews>
  <sheetFormatPr defaultRowHeight="15" x14ac:dyDescent="0.25"/>
  <cols>
    <col min="1" max="1" width="12.7109375" customWidth="1"/>
    <col min="2" max="8" width="10.7109375" customWidth="1"/>
    <col min="9" max="9" width="15.7109375" customWidth="1"/>
  </cols>
  <sheetData>
    <row r="1" spans="1:17" ht="60" customHeight="1" thickBot="1" x14ac:dyDescent="0.3">
      <c r="A1" s="110"/>
      <c r="B1" s="234" t="s">
        <v>87</v>
      </c>
      <c r="C1" s="237"/>
      <c r="D1" s="235" t="s">
        <v>84</v>
      </c>
      <c r="E1" s="236"/>
      <c r="F1" s="119"/>
      <c r="G1" s="119"/>
      <c r="H1" s="119"/>
      <c r="J1" s="238" t="s">
        <v>201</v>
      </c>
      <c r="K1" s="239"/>
      <c r="L1" s="239"/>
      <c r="M1" s="239"/>
      <c r="N1" s="239"/>
      <c r="O1" s="239"/>
      <c r="P1" s="239"/>
      <c r="Q1" s="240"/>
    </row>
    <row r="2" spans="1:17" ht="51.75" thickBot="1" x14ac:dyDescent="0.3">
      <c r="A2" s="210" t="s">
        <v>85</v>
      </c>
      <c r="B2" s="120" t="s">
        <v>37</v>
      </c>
      <c r="C2" s="121" t="s">
        <v>38</v>
      </c>
      <c r="D2" s="120" t="s">
        <v>39</v>
      </c>
      <c r="E2" s="121" t="s">
        <v>40</v>
      </c>
      <c r="F2" s="120" t="s">
        <v>41</v>
      </c>
      <c r="G2" s="121" t="s">
        <v>49</v>
      </c>
      <c r="H2" s="122" t="s">
        <v>50</v>
      </c>
      <c r="J2" s="241"/>
      <c r="K2" s="242"/>
      <c r="L2" s="242"/>
      <c r="M2" s="242"/>
      <c r="N2" s="242"/>
      <c r="O2" s="242"/>
      <c r="P2" s="242"/>
      <c r="Q2" s="243"/>
    </row>
    <row r="3" spans="1:17" x14ac:dyDescent="0.25">
      <c r="A3" s="123" t="s">
        <v>4</v>
      </c>
      <c r="B3" s="124">
        <v>27689</v>
      </c>
      <c r="C3" s="125">
        <f>B3/B8</f>
        <v>0.21903081888368561</v>
      </c>
      <c r="D3" s="124">
        <v>27990</v>
      </c>
      <c r="E3" s="126">
        <f>D3/D8</f>
        <v>0.1932877563704164</v>
      </c>
      <c r="F3" s="127">
        <f>D3-B3</f>
        <v>301</v>
      </c>
      <c r="G3" s="126">
        <f>F3/B3</f>
        <v>1.0870742894290152E-2</v>
      </c>
      <c r="H3" s="128">
        <f>F3/F8</f>
        <v>1.6364031749483528E-2</v>
      </c>
      <c r="J3" s="244"/>
      <c r="K3" s="245"/>
      <c r="L3" s="245"/>
      <c r="M3" s="245"/>
      <c r="N3" s="245"/>
      <c r="O3" s="245"/>
      <c r="P3" s="245"/>
      <c r="Q3" s="246"/>
    </row>
    <row r="4" spans="1:17" x14ac:dyDescent="0.25">
      <c r="A4" s="129" t="s">
        <v>5</v>
      </c>
      <c r="B4" s="130">
        <v>0</v>
      </c>
      <c r="C4" s="131"/>
      <c r="D4" s="130">
        <v>0</v>
      </c>
      <c r="E4" s="132"/>
      <c r="F4" s="133"/>
      <c r="G4" s="132"/>
      <c r="H4" s="134"/>
    </row>
    <row r="5" spans="1:17" x14ac:dyDescent="0.25">
      <c r="A5" s="135" t="s">
        <v>6</v>
      </c>
      <c r="B5" s="136">
        <v>66983</v>
      </c>
      <c r="C5" s="137">
        <f>B5/B8</f>
        <v>0.5298617263637514</v>
      </c>
      <c r="D5" s="136">
        <v>82335</v>
      </c>
      <c r="E5" s="138">
        <f>D5/D8</f>
        <v>0.5685726123886472</v>
      </c>
      <c r="F5" s="139">
        <f>D5-B5</f>
        <v>15352</v>
      </c>
      <c r="G5" s="138">
        <f>F5/B5</f>
        <v>0.22919248167445472</v>
      </c>
      <c r="H5" s="140">
        <f>F5/F8</f>
        <v>0.83461998477764487</v>
      </c>
    </row>
    <row r="6" spans="1:17" ht="15.75" customHeight="1" x14ac:dyDescent="0.25">
      <c r="A6" s="141" t="s">
        <v>2</v>
      </c>
      <c r="B6" s="142">
        <v>31744</v>
      </c>
      <c r="C6" s="143">
        <f>B6/B8</f>
        <v>0.25110745475256296</v>
      </c>
      <c r="D6" s="142">
        <v>34485</v>
      </c>
      <c r="E6" s="144">
        <f>D6/D8</f>
        <v>0.2381396312409364</v>
      </c>
      <c r="F6" s="145">
        <f>D6-B6</f>
        <v>2741</v>
      </c>
      <c r="G6" s="144">
        <f>F6/B6</f>
        <v>8.6347026209677422E-2</v>
      </c>
      <c r="H6" s="146">
        <f>F6/F8</f>
        <v>0.14901598347287159</v>
      </c>
    </row>
    <row r="7" spans="1:17" ht="15.75" customHeight="1" thickBot="1" x14ac:dyDescent="0.3">
      <c r="A7" s="211" t="s">
        <v>88</v>
      </c>
      <c r="B7" s="212"/>
      <c r="C7" s="213"/>
      <c r="D7" s="212"/>
      <c r="E7" s="214"/>
      <c r="F7" s="215"/>
      <c r="G7" s="214"/>
      <c r="H7" s="216"/>
      <c r="I7" s="89"/>
    </row>
    <row r="8" spans="1:17" s="110" customFormat="1" ht="15.75" thickBot="1" x14ac:dyDescent="0.3">
      <c r="A8" s="147" t="s">
        <v>7</v>
      </c>
      <c r="B8" s="202">
        <f>SUM(B3:B7)</f>
        <v>126416</v>
      </c>
      <c r="C8" s="149"/>
      <c r="D8" s="148">
        <f>SUM(D3:D7)</f>
        <v>144810</v>
      </c>
      <c r="E8" s="150"/>
      <c r="F8" s="151">
        <f>SUM(F3:F7)</f>
        <v>18394</v>
      </c>
      <c r="G8" s="152">
        <f>F8/B8</f>
        <v>0.14550373370459435</v>
      </c>
      <c r="H8" s="153"/>
    </row>
    <row r="9" spans="1:17" ht="15.75" thickBot="1" x14ac:dyDescent="0.3">
      <c r="A9" s="203"/>
      <c r="B9" s="204"/>
      <c r="C9" s="205"/>
      <c r="D9" s="204"/>
      <c r="E9" s="206"/>
      <c r="F9" s="207"/>
      <c r="G9" s="208"/>
      <c r="H9" s="209"/>
    </row>
    <row r="10" spans="1:17" ht="51.75" thickBot="1" x14ac:dyDescent="0.3">
      <c r="A10" s="210" t="s">
        <v>85</v>
      </c>
      <c r="B10" s="120" t="s">
        <v>51</v>
      </c>
      <c r="C10" s="121" t="s">
        <v>52</v>
      </c>
      <c r="D10" s="120" t="s">
        <v>53</v>
      </c>
      <c r="E10" s="121" t="s">
        <v>54</v>
      </c>
      <c r="F10" s="120" t="s">
        <v>55</v>
      </c>
      <c r="G10" s="121" t="s">
        <v>56</v>
      </c>
      <c r="H10" s="122" t="s">
        <v>57</v>
      </c>
    </row>
    <row r="11" spans="1:17" x14ac:dyDescent="0.25">
      <c r="A11" s="123" t="s">
        <v>4</v>
      </c>
      <c r="B11" s="124">
        <v>14691</v>
      </c>
      <c r="C11" s="125">
        <f>B11/B16</f>
        <v>0.26590526525366975</v>
      </c>
      <c r="D11" s="124">
        <v>16225</v>
      </c>
      <c r="E11" s="126">
        <f>D11/D16</f>
        <v>0.24325702034513261</v>
      </c>
      <c r="F11" s="127">
        <f>D11-B11</f>
        <v>1534</v>
      </c>
      <c r="G11" s="126">
        <f>F11/B11</f>
        <v>0.10441767068273092</v>
      </c>
      <c r="H11" s="128">
        <f>F11/F16</f>
        <v>0.13397379912663757</v>
      </c>
    </row>
    <row r="12" spans="1:17" x14ac:dyDescent="0.25">
      <c r="A12" s="129" t="s">
        <v>5</v>
      </c>
      <c r="B12" s="130">
        <v>0</v>
      </c>
      <c r="C12" s="131"/>
      <c r="D12" s="130">
        <v>0</v>
      </c>
      <c r="E12" s="132"/>
      <c r="F12" s="133"/>
      <c r="G12" s="132"/>
      <c r="H12" s="134"/>
    </row>
    <row r="13" spans="1:17" x14ac:dyDescent="0.25">
      <c r="A13" s="135" t="s">
        <v>6</v>
      </c>
      <c r="B13" s="136">
        <v>27589</v>
      </c>
      <c r="C13" s="137">
        <f>B13/B16</f>
        <v>0.49935745443356438</v>
      </c>
      <c r="D13" s="136">
        <v>35556</v>
      </c>
      <c r="E13" s="138">
        <f>D13/D16</f>
        <v>0.53308145549408537</v>
      </c>
      <c r="F13" s="139">
        <f>D13-B13</f>
        <v>7967</v>
      </c>
      <c r="G13" s="138">
        <f>F13/B13</f>
        <v>0.28877451158070244</v>
      </c>
      <c r="H13" s="140">
        <f>F13/F16</f>
        <v>0.69580786026200869</v>
      </c>
    </row>
    <row r="14" spans="1:17" x14ac:dyDescent="0.25">
      <c r="A14" s="141" t="s">
        <v>2</v>
      </c>
      <c r="B14" s="142">
        <v>12969</v>
      </c>
      <c r="C14" s="143">
        <f>B14/B16</f>
        <v>0.23473728031276583</v>
      </c>
      <c r="D14" s="142">
        <v>14918</v>
      </c>
      <c r="E14" s="144">
        <f>D14/D16</f>
        <v>0.22366152416078203</v>
      </c>
      <c r="F14" s="145">
        <f>D14-B14</f>
        <v>1949</v>
      </c>
      <c r="G14" s="144">
        <f>F14/B14</f>
        <v>0.15028144035777624</v>
      </c>
      <c r="H14" s="146">
        <f>F14/F16</f>
        <v>0.17021834061135371</v>
      </c>
    </row>
    <row r="15" spans="1:17" ht="15.75" thickBot="1" x14ac:dyDescent="0.3">
      <c r="A15" s="211" t="s">
        <v>88</v>
      </c>
      <c r="B15" s="212"/>
      <c r="C15" s="213"/>
      <c r="D15" s="212"/>
      <c r="E15" s="214"/>
      <c r="F15" s="215"/>
      <c r="G15" s="214"/>
      <c r="H15" s="216"/>
      <c r="I15" s="89"/>
    </row>
    <row r="16" spans="1:17" s="110" customFormat="1" ht="15.75" thickBot="1" x14ac:dyDescent="0.3">
      <c r="A16" s="147" t="s">
        <v>7</v>
      </c>
      <c r="B16" s="202">
        <f>SUM(B11:B15)</f>
        <v>55249</v>
      </c>
      <c r="C16" s="149"/>
      <c r="D16" s="148">
        <f>SUM(D11:D15)</f>
        <v>66699</v>
      </c>
      <c r="E16" s="150"/>
      <c r="F16" s="151">
        <f>SUM(F11:F15)</f>
        <v>11450</v>
      </c>
      <c r="G16" s="152">
        <f>F16/B16</f>
        <v>0.20724357001936686</v>
      </c>
      <c r="H16" s="153"/>
    </row>
    <row r="17" spans="1:8" ht="15.75" thickBot="1" x14ac:dyDescent="0.3">
      <c r="A17" s="203"/>
      <c r="B17" s="204"/>
      <c r="C17" s="205"/>
      <c r="D17" s="204"/>
      <c r="E17" s="206"/>
      <c r="F17" s="207"/>
      <c r="G17" s="208"/>
      <c r="H17" s="209"/>
    </row>
    <row r="18" spans="1:8" ht="64.5" thickBot="1" x14ac:dyDescent="0.3">
      <c r="A18" s="210" t="s">
        <v>85</v>
      </c>
      <c r="B18" s="120" t="s">
        <v>58</v>
      </c>
      <c r="C18" s="121" t="s">
        <v>59</v>
      </c>
      <c r="D18" s="120" t="s">
        <v>60</v>
      </c>
      <c r="E18" s="121" t="s">
        <v>61</v>
      </c>
      <c r="F18" s="120" t="s">
        <v>62</v>
      </c>
      <c r="G18" s="121" t="s">
        <v>63</v>
      </c>
      <c r="H18" s="122" t="s">
        <v>64</v>
      </c>
    </row>
    <row r="19" spans="1:8" x14ac:dyDescent="0.25">
      <c r="A19" s="123" t="s">
        <v>4</v>
      </c>
      <c r="B19" s="124">
        <v>13197</v>
      </c>
      <c r="C19" s="125">
        <f>B19/B24</f>
        <v>0.25567158106825272</v>
      </c>
      <c r="D19" s="124">
        <v>14095</v>
      </c>
      <c r="E19" s="126">
        <f>D19/D24</f>
        <v>0.22818889734332756</v>
      </c>
      <c r="F19" s="127">
        <f>D19-B19</f>
        <v>898</v>
      </c>
      <c r="G19" s="126">
        <f>F19/B19</f>
        <v>6.8045767977570656E-2</v>
      </c>
      <c r="H19" s="128">
        <f>F19/F24</f>
        <v>8.8455476753349097E-2</v>
      </c>
    </row>
    <row r="20" spans="1:8" x14ac:dyDescent="0.25">
      <c r="A20" s="129" t="s">
        <v>5</v>
      </c>
      <c r="B20" s="130">
        <v>0</v>
      </c>
      <c r="C20" s="131"/>
      <c r="D20" s="130">
        <v>0</v>
      </c>
      <c r="E20" s="132"/>
      <c r="F20" s="133"/>
      <c r="G20" s="132"/>
      <c r="H20" s="134"/>
    </row>
    <row r="21" spans="1:8" x14ac:dyDescent="0.25">
      <c r="A21" s="135" t="s">
        <v>6</v>
      </c>
      <c r="B21" s="136">
        <v>26216</v>
      </c>
      <c r="C21" s="137">
        <f>B21/B24</f>
        <v>0.50789468585930997</v>
      </c>
      <c r="D21" s="136">
        <v>33715</v>
      </c>
      <c r="E21" s="138">
        <f>D21/D24</f>
        <v>0.54582395700108466</v>
      </c>
      <c r="F21" s="139">
        <f>D21-B21</f>
        <v>7499</v>
      </c>
      <c r="G21" s="138">
        <f>F21/B21</f>
        <v>0.28604668904485808</v>
      </c>
      <c r="H21" s="140">
        <f>F21/F24</f>
        <v>0.73867218282111902</v>
      </c>
    </row>
    <row r="22" spans="1:8" x14ac:dyDescent="0.25">
      <c r="A22" s="141" t="s">
        <v>2</v>
      </c>
      <c r="B22" s="142">
        <v>12204</v>
      </c>
      <c r="C22" s="143">
        <f>B22/B24</f>
        <v>0.23643373307243737</v>
      </c>
      <c r="D22" s="142">
        <v>13959</v>
      </c>
      <c r="E22" s="144">
        <f>D22/D24</f>
        <v>0.22598714565558775</v>
      </c>
      <c r="F22" s="145">
        <f>D22-B22</f>
        <v>1755</v>
      </c>
      <c r="G22" s="144">
        <f>F22/B22</f>
        <v>0.14380530973451328</v>
      </c>
      <c r="H22" s="146">
        <f>F22/F24</f>
        <v>0.17287234042553193</v>
      </c>
    </row>
    <row r="23" spans="1:8" ht="15.75" thickBot="1" x14ac:dyDescent="0.3">
      <c r="A23" s="211" t="s">
        <v>88</v>
      </c>
      <c r="B23" s="212"/>
      <c r="C23" s="213"/>
      <c r="D23" s="212"/>
      <c r="E23" s="214"/>
      <c r="F23" s="215"/>
      <c r="G23" s="214"/>
      <c r="H23" s="216"/>
    </row>
    <row r="24" spans="1:8" s="54" customFormat="1" ht="15.75" thickBot="1" x14ac:dyDescent="0.3">
      <c r="A24" s="147" t="s">
        <v>7</v>
      </c>
      <c r="B24" s="202">
        <f>SUM(B19:B23)</f>
        <v>51617</v>
      </c>
      <c r="C24" s="149"/>
      <c r="D24" s="148">
        <f>SUM(D19:D23)</f>
        <v>61769</v>
      </c>
      <c r="E24" s="150"/>
      <c r="F24" s="151">
        <f>SUM(F19:F23)</f>
        <v>10152</v>
      </c>
      <c r="G24" s="152">
        <f>F24/B24</f>
        <v>0.19667938857353198</v>
      </c>
      <c r="H24" s="153"/>
    </row>
    <row r="25" spans="1:8" x14ac:dyDescent="0.25">
      <c r="A25" s="54"/>
      <c r="B25" s="54"/>
      <c r="C25" s="54"/>
      <c r="D25" s="54"/>
      <c r="E25" s="54"/>
      <c r="F25" s="54"/>
      <c r="G25" s="54"/>
      <c r="H25" s="54"/>
    </row>
  </sheetData>
  <mergeCells count="3">
    <mergeCell ref="D1:E1"/>
    <mergeCell ref="B1:C1"/>
    <mergeCell ref="J1:Q3"/>
  </mergeCells>
  <pageMargins left="0.31496062992125984" right="0.31496062992125984" top="0.35433070866141736" bottom="0.35433070866141736"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INFO</vt:lpstr>
      <vt:lpstr>2006 Original</vt:lpstr>
      <vt:lpstr>2016 Original</vt:lpstr>
      <vt:lpstr>2016 CTDataMaker</vt:lpstr>
      <vt:lpstr>Thresholds</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Created by Lyra Hindrichs;Edited by Chris Willms</dc:creator>
  <cp:lastModifiedBy>User</cp:lastModifiedBy>
  <cp:lastPrinted>2018-06-29T18:08:01Z</cp:lastPrinted>
  <dcterms:created xsi:type="dcterms:W3CDTF">2018-05-09T18:33:31Z</dcterms:created>
  <dcterms:modified xsi:type="dcterms:W3CDTF">2018-08-03T01:47:58Z</dcterms:modified>
</cp:coreProperties>
</file>