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User\Documents\Cdn Suburbs\Classification Work\00 - v4 DataMakers\"/>
    </mc:Choice>
  </mc:AlternateContent>
  <xr:revisionPtr revIDLastSave="0" documentId="13_ncr:1_{25A15E24-A05B-4596-A192-83936EFFD962}" xr6:coauthVersionLast="34" xr6:coauthVersionMax="34" xr10:uidLastSave="{00000000-0000-0000-0000-000000000000}"/>
  <bookViews>
    <workbookView xWindow="0" yWindow="0" windowWidth="28800" windowHeight="12345" activeTab="5" xr2:uid="{00000000-000D-0000-FFFF-FFFF00000000}"/>
  </bookViews>
  <sheets>
    <sheet name="INFO" sheetId="7" r:id="rId1"/>
    <sheet name="2006 Original" sheetId="5" r:id="rId2"/>
    <sheet name="2016 Original" sheetId="6" r:id="rId3"/>
    <sheet name="2016 CTDataMaker" sheetId="1" r:id="rId4"/>
    <sheet name="Thresholds" sheetId="2" r:id="rId5"/>
    <sheet name="Summary" sheetId="3" r:id="rId6"/>
  </sheets>
  <calcPr calcId="179021"/>
</workbook>
</file>

<file path=xl/calcChain.xml><?xml version="1.0" encoding="utf-8"?>
<calcChain xmlns="http://schemas.openxmlformats.org/spreadsheetml/2006/main">
  <c r="D24" i="3" l="1"/>
  <c r="E22" i="3" s="1"/>
  <c r="B24" i="3"/>
  <c r="C22" i="3" s="1"/>
  <c r="F22" i="3"/>
  <c r="F21" i="3"/>
  <c r="G21" i="3" s="1"/>
  <c r="F19" i="3"/>
  <c r="G19" i="3" s="1"/>
  <c r="D16" i="3"/>
  <c r="E14" i="3" s="1"/>
  <c r="B16" i="3"/>
  <c r="C14" i="3" s="1"/>
  <c r="F14" i="3"/>
  <c r="G14" i="3" s="1"/>
  <c r="F13" i="3"/>
  <c r="F11" i="3"/>
  <c r="D8" i="3"/>
  <c r="E6" i="3" s="1"/>
  <c r="B8" i="3"/>
  <c r="C3" i="3" s="1"/>
  <c r="F6" i="3"/>
  <c r="G6" i="3" s="1"/>
  <c r="F5" i="3"/>
  <c r="F3" i="3"/>
  <c r="C19" i="3" l="1"/>
  <c r="C21" i="3"/>
  <c r="E21" i="3"/>
  <c r="C11" i="3"/>
  <c r="C13" i="3"/>
  <c r="E5" i="3"/>
  <c r="E19" i="3"/>
  <c r="E11" i="3"/>
  <c r="E13" i="3"/>
  <c r="E3" i="3"/>
  <c r="C6" i="3"/>
  <c r="C5" i="3"/>
  <c r="F8" i="3"/>
  <c r="G3" i="3"/>
  <c r="G5" i="3"/>
  <c r="F16" i="3"/>
  <c r="H11" i="3" s="1"/>
  <c r="G22" i="3"/>
  <c r="G11" i="3"/>
  <c r="G13" i="3"/>
  <c r="F24" i="3"/>
  <c r="H22" i="3" l="1"/>
  <c r="G16" i="3"/>
  <c r="H14" i="3"/>
  <c r="G8" i="3"/>
  <c r="H6" i="3"/>
  <c r="H3" i="3"/>
  <c r="G24" i="3"/>
  <c r="H21" i="3"/>
  <c r="H19" i="3"/>
  <c r="H5" i="3"/>
  <c r="H13" i="3"/>
  <c r="AK3" i="1" l="1"/>
  <c r="AL3" i="1" s="1"/>
  <c r="AM3" i="1" s="1"/>
  <c r="AK4" i="1"/>
  <c r="AL4" i="1" s="1"/>
  <c r="AM4" i="1" s="1"/>
  <c r="AK5" i="1"/>
  <c r="AL5" i="1" s="1"/>
  <c r="AM5" i="1" s="1"/>
  <c r="AK6" i="1"/>
  <c r="AL6" i="1" s="1"/>
  <c r="AM6" i="1" s="1"/>
  <c r="AK7" i="1"/>
  <c r="AL7" i="1" s="1"/>
  <c r="AM7" i="1" s="1"/>
  <c r="AK8" i="1"/>
  <c r="AL8" i="1" s="1"/>
  <c r="AM8" i="1" s="1"/>
  <c r="AK9" i="1"/>
  <c r="AL9" i="1" s="1"/>
  <c r="AM9" i="1" s="1"/>
  <c r="AK10" i="1"/>
  <c r="AL10" i="1" s="1"/>
  <c r="AM10" i="1" s="1"/>
  <c r="AK11" i="1"/>
  <c r="AL11" i="1" s="1"/>
  <c r="AM11" i="1" s="1"/>
  <c r="AK12" i="1"/>
  <c r="AL12" i="1" s="1"/>
  <c r="AM12" i="1" s="1"/>
  <c r="AK13" i="1"/>
  <c r="AL13" i="1" s="1"/>
  <c r="AM13" i="1" s="1"/>
  <c r="AK14" i="1"/>
  <c r="AL14" i="1" s="1"/>
  <c r="AM14" i="1" s="1"/>
  <c r="AK15" i="1"/>
  <c r="AL15" i="1" s="1"/>
  <c r="AM15" i="1" s="1"/>
  <c r="AK16" i="1"/>
  <c r="AL16" i="1" s="1"/>
  <c r="AM16" i="1" s="1"/>
  <c r="AK17" i="1"/>
  <c r="AL17" i="1" s="1"/>
  <c r="AM17" i="1" s="1"/>
  <c r="AK18" i="1"/>
  <c r="AL18" i="1" s="1"/>
  <c r="AM18" i="1" s="1"/>
  <c r="AK19" i="1"/>
  <c r="AL19" i="1" s="1"/>
  <c r="AM19" i="1" s="1"/>
  <c r="AK20" i="1"/>
  <c r="AL20" i="1" s="1"/>
  <c r="AM20" i="1" s="1"/>
  <c r="AK21" i="1"/>
  <c r="AL21" i="1" s="1"/>
  <c r="AM21" i="1" s="1"/>
  <c r="AK22" i="1"/>
  <c r="AL22" i="1" s="1"/>
  <c r="AM22" i="1" s="1"/>
  <c r="AK23" i="1"/>
  <c r="AL23" i="1" s="1"/>
  <c r="AM23" i="1" s="1"/>
  <c r="AK24" i="1"/>
  <c r="AL24" i="1" s="1"/>
  <c r="AM24" i="1" s="1"/>
  <c r="AK25" i="1"/>
  <c r="AL25" i="1" s="1"/>
  <c r="AM25" i="1" s="1"/>
  <c r="AK26" i="1"/>
  <c r="AL26" i="1" s="1"/>
  <c r="AM26" i="1" s="1"/>
  <c r="AK27" i="1"/>
  <c r="AL27" i="1" s="1"/>
  <c r="AM27" i="1" s="1"/>
  <c r="AK28" i="1"/>
  <c r="AL28" i="1" s="1"/>
  <c r="AM28" i="1" s="1"/>
  <c r="AK29" i="1"/>
  <c r="AL29" i="1" s="1"/>
  <c r="AM29" i="1" s="1"/>
  <c r="AK30" i="1"/>
  <c r="AL30" i="1" s="1"/>
  <c r="AM30" i="1" s="1"/>
  <c r="AK31" i="1"/>
  <c r="AL31" i="1" s="1"/>
  <c r="AM31" i="1" s="1"/>
  <c r="AK32" i="1"/>
  <c r="AL32" i="1" s="1"/>
  <c r="AM32" i="1" s="1"/>
  <c r="AK33" i="1"/>
  <c r="AL33" i="1" s="1"/>
  <c r="AM33" i="1" s="1"/>
  <c r="AK34" i="1"/>
  <c r="AL34" i="1" s="1"/>
  <c r="AM34" i="1" s="1"/>
  <c r="AK35" i="1"/>
  <c r="AL35" i="1" s="1"/>
  <c r="AM35" i="1" s="1"/>
  <c r="AK36" i="1"/>
  <c r="AL36" i="1" s="1"/>
  <c r="AM36" i="1" s="1"/>
  <c r="AK37" i="1"/>
  <c r="AL37" i="1" s="1"/>
  <c r="AM37" i="1" s="1"/>
  <c r="AK38" i="1"/>
  <c r="AL38" i="1" s="1"/>
  <c r="AM38" i="1" s="1"/>
  <c r="AK39" i="1"/>
  <c r="AL39" i="1" s="1"/>
  <c r="AM39" i="1" s="1"/>
  <c r="AK40" i="1"/>
  <c r="AL40" i="1" s="1"/>
  <c r="AM40" i="1" s="1"/>
  <c r="AK41" i="1"/>
  <c r="AL41" i="1" s="1"/>
  <c r="AM41" i="1" s="1"/>
  <c r="AK42" i="1"/>
  <c r="AL42" i="1" s="1"/>
  <c r="AM42" i="1" s="1"/>
  <c r="AK43" i="1"/>
  <c r="AL43" i="1" s="1"/>
  <c r="AM43" i="1" s="1"/>
  <c r="AK44" i="1"/>
  <c r="AL44" i="1" s="1"/>
  <c r="AM44" i="1" s="1"/>
  <c r="AK45" i="1"/>
  <c r="AL45" i="1" s="1"/>
  <c r="AM45" i="1" s="1"/>
  <c r="AK46" i="1"/>
  <c r="AL46" i="1" s="1"/>
  <c r="AM46" i="1" s="1"/>
  <c r="AK47" i="1"/>
  <c r="AL47" i="1" s="1"/>
  <c r="AM47" i="1" s="1"/>
  <c r="AG3" i="1"/>
  <c r="AH3" i="1" s="1"/>
  <c r="AG4" i="1"/>
  <c r="AH4" i="1" s="1"/>
  <c r="AG5" i="1"/>
  <c r="AH5" i="1" s="1"/>
  <c r="AG6" i="1"/>
  <c r="AH6" i="1" s="1"/>
  <c r="AG7" i="1"/>
  <c r="AH7" i="1" s="1"/>
  <c r="AG8" i="1"/>
  <c r="AH8" i="1" s="1"/>
  <c r="AG9" i="1"/>
  <c r="AH9" i="1" s="1"/>
  <c r="AG10" i="1"/>
  <c r="AH10" i="1" s="1"/>
  <c r="AG11" i="1"/>
  <c r="AH11" i="1" s="1"/>
  <c r="AG12" i="1"/>
  <c r="AH12" i="1" s="1"/>
  <c r="AG13" i="1"/>
  <c r="AH13" i="1" s="1"/>
  <c r="AG14" i="1"/>
  <c r="AH14" i="1" s="1"/>
  <c r="AG15" i="1"/>
  <c r="AH15" i="1" s="1"/>
  <c r="AG16" i="1"/>
  <c r="AH16" i="1" s="1"/>
  <c r="AG17" i="1"/>
  <c r="AH17" i="1" s="1"/>
  <c r="AG18" i="1"/>
  <c r="AH18" i="1" s="1"/>
  <c r="AG19" i="1"/>
  <c r="AH19" i="1" s="1"/>
  <c r="AG20" i="1"/>
  <c r="AH20" i="1" s="1"/>
  <c r="AG21" i="1"/>
  <c r="AH21" i="1" s="1"/>
  <c r="AG22" i="1"/>
  <c r="AH22" i="1" s="1"/>
  <c r="AG23" i="1"/>
  <c r="AH23" i="1" s="1"/>
  <c r="AG24" i="1"/>
  <c r="AH24" i="1" s="1"/>
  <c r="AG25" i="1"/>
  <c r="AH25" i="1" s="1"/>
  <c r="AG26" i="1"/>
  <c r="AH26" i="1" s="1"/>
  <c r="AG27" i="1"/>
  <c r="AH27" i="1" s="1"/>
  <c r="AG28" i="1"/>
  <c r="AH28" i="1" s="1"/>
  <c r="AG29" i="1"/>
  <c r="AH29" i="1" s="1"/>
  <c r="AG30" i="1"/>
  <c r="AH30" i="1" s="1"/>
  <c r="AG31" i="1"/>
  <c r="AH31" i="1" s="1"/>
  <c r="AG32" i="1"/>
  <c r="AH32" i="1" s="1"/>
  <c r="AG33" i="1"/>
  <c r="AH33" i="1" s="1"/>
  <c r="AG34" i="1"/>
  <c r="AH34" i="1" s="1"/>
  <c r="AG35" i="1"/>
  <c r="AH35" i="1" s="1"/>
  <c r="AG36" i="1"/>
  <c r="AH36" i="1" s="1"/>
  <c r="AG37" i="1"/>
  <c r="AH37" i="1" s="1"/>
  <c r="AG38" i="1"/>
  <c r="AH38" i="1" s="1"/>
  <c r="AG39" i="1"/>
  <c r="AH39" i="1" s="1"/>
  <c r="AG40" i="1"/>
  <c r="AH40" i="1" s="1"/>
  <c r="AG41" i="1"/>
  <c r="AH41" i="1" s="1"/>
  <c r="AG42" i="1"/>
  <c r="AH42" i="1" s="1"/>
  <c r="AG43" i="1"/>
  <c r="AH43" i="1" s="1"/>
  <c r="AG44" i="1"/>
  <c r="AH44" i="1" s="1"/>
  <c r="AG45" i="1"/>
  <c r="AH45" i="1" s="1"/>
  <c r="AG46" i="1"/>
  <c r="AH46" i="1" s="1"/>
  <c r="AG47" i="1"/>
  <c r="AH47" i="1" s="1"/>
  <c r="AC3" i="1"/>
  <c r="AD3" i="1" s="1"/>
  <c r="AE3" i="1" s="1"/>
  <c r="AC4" i="1"/>
  <c r="AD4" i="1" s="1"/>
  <c r="AE4" i="1" s="1"/>
  <c r="AC5" i="1"/>
  <c r="AD5" i="1" s="1"/>
  <c r="AE5" i="1" s="1"/>
  <c r="AC6" i="1"/>
  <c r="AD6" i="1" s="1"/>
  <c r="AE6" i="1" s="1"/>
  <c r="AC7" i="1"/>
  <c r="AD7" i="1" s="1"/>
  <c r="AE7" i="1" s="1"/>
  <c r="AC8" i="1"/>
  <c r="AD8" i="1" s="1"/>
  <c r="AE8" i="1" s="1"/>
  <c r="AC9" i="1"/>
  <c r="AD9" i="1" s="1"/>
  <c r="AE9" i="1" s="1"/>
  <c r="AC10" i="1"/>
  <c r="AD10" i="1" s="1"/>
  <c r="AE10" i="1" s="1"/>
  <c r="AC11" i="1"/>
  <c r="AD11" i="1" s="1"/>
  <c r="AE11" i="1" s="1"/>
  <c r="AC12" i="1"/>
  <c r="AD12" i="1" s="1"/>
  <c r="AE12" i="1" s="1"/>
  <c r="AC13" i="1"/>
  <c r="AD13" i="1" s="1"/>
  <c r="AE13" i="1" s="1"/>
  <c r="AC14" i="1"/>
  <c r="AD14" i="1" s="1"/>
  <c r="AE14" i="1" s="1"/>
  <c r="AC15" i="1"/>
  <c r="AD15" i="1" s="1"/>
  <c r="AE15" i="1" s="1"/>
  <c r="AC16" i="1"/>
  <c r="AD16" i="1" s="1"/>
  <c r="AE16" i="1" s="1"/>
  <c r="AC17" i="1"/>
  <c r="AD17" i="1" s="1"/>
  <c r="AE17" i="1" s="1"/>
  <c r="AC18" i="1"/>
  <c r="AD18" i="1" s="1"/>
  <c r="AE18" i="1" s="1"/>
  <c r="AC19" i="1"/>
  <c r="AD19" i="1" s="1"/>
  <c r="AE19" i="1" s="1"/>
  <c r="AC20" i="1"/>
  <c r="AD20" i="1" s="1"/>
  <c r="AE20" i="1" s="1"/>
  <c r="AC21" i="1"/>
  <c r="AD21" i="1" s="1"/>
  <c r="AE21" i="1" s="1"/>
  <c r="AC22" i="1"/>
  <c r="AD22" i="1" s="1"/>
  <c r="AE22" i="1" s="1"/>
  <c r="AC23" i="1"/>
  <c r="AD23" i="1" s="1"/>
  <c r="AE23" i="1" s="1"/>
  <c r="AC24" i="1"/>
  <c r="AD24" i="1" s="1"/>
  <c r="AE24" i="1" s="1"/>
  <c r="AC25" i="1"/>
  <c r="AD25" i="1" s="1"/>
  <c r="AE25" i="1" s="1"/>
  <c r="AC26" i="1"/>
  <c r="AD26" i="1" s="1"/>
  <c r="AE26" i="1" s="1"/>
  <c r="AC27" i="1"/>
  <c r="AD27" i="1" s="1"/>
  <c r="AE27" i="1" s="1"/>
  <c r="AC28" i="1"/>
  <c r="AD28" i="1" s="1"/>
  <c r="AE28" i="1" s="1"/>
  <c r="AC29" i="1"/>
  <c r="AD29" i="1" s="1"/>
  <c r="AE29" i="1" s="1"/>
  <c r="AC30" i="1"/>
  <c r="AD30" i="1" s="1"/>
  <c r="AE30" i="1" s="1"/>
  <c r="AC31" i="1"/>
  <c r="AD31" i="1" s="1"/>
  <c r="AE31" i="1" s="1"/>
  <c r="AC32" i="1"/>
  <c r="AD32" i="1" s="1"/>
  <c r="AE32" i="1" s="1"/>
  <c r="AC33" i="1"/>
  <c r="AD33" i="1" s="1"/>
  <c r="AE33" i="1" s="1"/>
  <c r="AC34" i="1"/>
  <c r="AD34" i="1" s="1"/>
  <c r="AE34" i="1" s="1"/>
  <c r="AC35" i="1"/>
  <c r="AD35" i="1" s="1"/>
  <c r="AE35" i="1" s="1"/>
  <c r="AC36" i="1"/>
  <c r="AD36" i="1" s="1"/>
  <c r="AE36" i="1" s="1"/>
  <c r="AC37" i="1"/>
  <c r="AD37" i="1" s="1"/>
  <c r="AE37" i="1" s="1"/>
  <c r="AC38" i="1"/>
  <c r="AD38" i="1" s="1"/>
  <c r="AE38" i="1" s="1"/>
  <c r="AC39" i="1"/>
  <c r="AD39" i="1" s="1"/>
  <c r="AE39" i="1" s="1"/>
  <c r="AC40" i="1"/>
  <c r="AD40" i="1" s="1"/>
  <c r="AE40" i="1" s="1"/>
  <c r="AC41" i="1"/>
  <c r="AD41" i="1" s="1"/>
  <c r="AE41" i="1" s="1"/>
  <c r="AC42" i="1"/>
  <c r="AD42" i="1" s="1"/>
  <c r="AE42" i="1" s="1"/>
  <c r="AC43" i="1"/>
  <c r="AD43" i="1" s="1"/>
  <c r="AE43" i="1" s="1"/>
  <c r="AC44" i="1"/>
  <c r="AD44" i="1" s="1"/>
  <c r="AE44" i="1" s="1"/>
  <c r="AC45" i="1"/>
  <c r="AD45" i="1" s="1"/>
  <c r="AE45" i="1" s="1"/>
  <c r="AC46" i="1"/>
  <c r="AD46" i="1" s="1"/>
  <c r="AE46" i="1" s="1"/>
  <c r="AC47" i="1"/>
  <c r="AD47" i="1" s="1"/>
  <c r="AE47" i="1" s="1"/>
  <c r="X3" i="1"/>
  <c r="X4" i="1"/>
  <c r="X5" i="1"/>
  <c r="X6" i="1"/>
  <c r="X7" i="1"/>
  <c r="X8" i="1"/>
  <c r="X9" i="1"/>
  <c r="X10" i="1"/>
  <c r="X11" i="1"/>
  <c r="X12" i="1"/>
  <c r="X13" i="1"/>
  <c r="X14" i="1"/>
  <c r="X15" i="1"/>
  <c r="X16" i="1"/>
  <c r="X17" i="1"/>
  <c r="X18" i="1"/>
  <c r="X19" i="1"/>
  <c r="X20" i="1"/>
  <c r="X21" i="1"/>
  <c r="X22" i="1"/>
  <c r="X23" i="1"/>
  <c r="X24" i="1"/>
  <c r="X25" i="1"/>
  <c r="X28" i="1"/>
  <c r="X32" i="1"/>
  <c r="X33" i="1"/>
  <c r="X34" i="1"/>
  <c r="X35" i="1"/>
  <c r="X36" i="1"/>
  <c r="X37" i="1"/>
  <c r="X38" i="1"/>
  <c r="X39" i="1"/>
  <c r="X40" i="1"/>
  <c r="X41" i="1"/>
  <c r="X42" i="1"/>
  <c r="W3" i="1"/>
  <c r="W4" i="1"/>
  <c r="W5" i="1"/>
  <c r="W6" i="1"/>
  <c r="W7" i="1"/>
  <c r="W8" i="1"/>
  <c r="W9" i="1"/>
  <c r="W10" i="1"/>
  <c r="W11" i="1"/>
  <c r="W12" i="1"/>
  <c r="W13" i="1"/>
  <c r="W14" i="1"/>
  <c r="W15" i="1"/>
  <c r="W16" i="1"/>
  <c r="W17" i="1"/>
  <c r="W18" i="1"/>
  <c r="W19" i="1"/>
  <c r="W20" i="1"/>
  <c r="W21" i="1"/>
  <c r="W22" i="1"/>
  <c r="W23" i="1"/>
  <c r="W24" i="1"/>
  <c r="W25" i="1"/>
  <c r="W28" i="1"/>
  <c r="W32" i="1"/>
  <c r="W33" i="1"/>
  <c r="W34" i="1"/>
  <c r="W35" i="1"/>
  <c r="W36" i="1"/>
  <c r="W37" i="1"/>
  <c r="W38" i="1"/>
  <c r="W39" i="1"/>
  <c r="W40" i="1"/>
  <c r="W41" i="1"/>
  <c r="W42" i="1"/>
  <c r="S3" i="1"/>
  <c r="T3" i="1" s="1"/>
  <c r="S4" i="1"/>
  <c r="T4" i="1" s="1"/>
  <c r="S5" i="1"/>
  <c r="T5" i="1" s="1"/>
  <c r="S6" i="1"/>
  <c r="T6" i="1" s="1"/>
  <c r="S7" i="1"/>
  <c r="T7" i="1" s="1"/>
  <c r="S8" i="1"/>
  <c r="T8" i="1" s="1"/>
  <c r="S9" i="1"/>
  <c r="T9" i="1" s="1"/>
  <c r="S10" i="1"/>
  <c r="T10" i="1" s="1"/>
  <c r="S11" i="1"/>
  <c r="T11" i="1" s="1"/>
  <c r="S12" i="1"/>
  <c r="T12" i="1" s="1"/>
  <c r="S13" i="1"/>
  <c r="T13" i="1" s="1"/>
  <c r="S14" i="1"/>
  <c r="T14" i="1" s="1"/>
  <c r="S15" i="1"/>
  <c r="T15" i="1" s="1"/>
  <c r="S16" i="1"/>
  <c r="T16" i="1" s="1"/>
  <c r="S17" i="1"/>
  <c r="T17" i="1" s="1"/>
  <c r="S18" i="1"/>
  <c r="T18" i="1" s="1"/>
  <c r="S19" i="1"/>
  <c r="T19" i="1" s="1"/>
  <c r="S20" i="1"/>
  <c r="T20" i="1" s="1"/>
  <c r="S21" i="1"/>
  <c r="T21" i="1" s="1"/>
  <c r="S22" i="1"/>
  <c r="T22" i="1" s="1"/>
  <c r="S23" i="1"/>
  <c r="T23" i="1" s="1"/>
  <c r="S24" i="1"/>
  <c r="T24" i="1" s="1"/>
  <c r="S25" i="1"/>
  <c r="T25" i="1" s="1"/>
  <c r="S28" i="1"/>
  <c r="T28" i="1" s="1"/>
  <c r="S32" i="1"/>
  <c r="T32" i="1" s="1"/>
  <c r="S33" i="1"/>
  <c r="T33" i="1" s="1"/>
  <c r="S34" i="1"/>
  <c r="T34" i="1" s="1"/>
  <c r="S35" i="1"/>
  <c r="T35" i="1" s="1"/>
  <c r="S36" i="1"/>
  <c r="T36" i="1" s="1"/>
  <c r="S37" i="1"/>
  <c r="T37" i="1" s="1"/>
  <c r="S38" i="1"/>
  <c r="T38" i="1" s="1"/>
  <c r="S39" i="1"/>
  <c r="T39" i="1" s="1"/>
  <c r="S40" i="1"/>
  <c r="T40" i="1" s="1"/>
  <c r="S41" i="1"/>
  <c r="T41" i="1" s="1"/>
  <c r="S42" i="1"/>
  <c r="T42" i="1" s="1"/>
  <c r="O3" i="1"/>
  <c r="O4" i="1"/>
  <c r="O5" i="1"/>
  <c r="O6" i="1"/>
  <c r="O7" i="1"/>
  <c r="O8" i="1"/>
  <c r="O9" i="1"/>
  <c r="O10" i="1"/>
  <c r="O11" i="1"/>
  <c r="O12" i="1"/>
  <c r="O13" i="1"/>
  <c r="O14" i="1"/>
  <c r="O15" i="1"/>
  <c r="O16" i="1"/>
  <c r="O17" i="1"/>
  <c r="O18" i="1"/>
  <c r="O19" i="1"/>
  <c r="O20" i="1"/>
  <c r="O21" i="1"/>
  <c r="O22" i="1"/>
  <c r="O23" i="1"/>
  <c r="O24" i="1"/>
  <c r="O25" i="1"/>
  <c r="O28" i="1"/>
  <c r="O32" i="1"/>
  <c r="O33" i="1"/>
  <c r="O34" i="1"/>
  <c r="O35" i="1"/>
  <c r="O36" i="1"/>
  <c r="O37" i="1"/>
  <c r="O38" i="1"/>
  <c r="O39" i="1"/>
  <c r="O40" i="1"/>
  <c r="O41" i="1"/>
  <c r="O42" i="1"/>
  <c r="N3" i="1"/>
  <c r="N4" i="1"/>
  <c r="N5" i="1"/>
  <c r="N6" i="1"/>
  <c r="N7" i="1"/>
  <c r="N8" i="1"/>
  <c r="N9" i="1"/>
  <c r="N10" i="1"/>
  <c r="N11" i="1"/>
  <c r="N12" i="1"/>
  <c r="N13" i="1"/>
  <c r="N14" i="1"/>
  <c r="N15" i="1"/>
  <c r="N16" i="1"/>
  <c r="N17" i="1"/>
  <c r="N18" i="1"/>
  <c r="N19" i="1"/>
  <c r="N20" i="1"/>
  <c r="N21" i="1"/>
  <c r="N22" i="1"/>
  <c r="N23" i="1"/>
  <c r="N24" i="1"/>
  <c r="N25" i="1"/>
  <c r="N28" i="1"/>
  <c r="N32" i="1"/>
  <c r="N33" i="1"/>
  <c r="N34" i="1"/>
  <c r="N35" i="1"/>
  <c r="N36" i="1"/>
  <c r="N37" i="1"/>
  <c r="N38" i="1"/>
  <c r="N39" i="1"/>
  <c r="N40" i="1"/>
  <c r="N41" i="1"/>
  <c r="N42" i="1"/>
  <c r="J3" i="1"/>
  <c r="Y3" i="1" s="1"/>
  <c r="J4" i="1"/>
  <c r="Y4" i="1" s="1"/>
  <c r="J5" i="1"/>
  <c r="Y5" i="1" s="1"/>
  <c r="J6" i="1"/>
  <c r="Y6" i="1" s="1"/>
  <c r="J7" i="1"/>
  <c r="Y7" i="1" s="1"/>
  <c r="J8" i="1"/>
  <c r="Y8" i="1" s="1"/>
  <c r="J9" i="1"/>
  <c r="Y9" i="1" s="1"/>
  <c r="J10" i="1"/>
  <c r="Y10" i="1" s="1"/>
  <c r="J11" i="1"/>
  <c r="Y11" i="1" s="1"/>
  <c r="J12" i="1"/>
  <c r="Y12" i="1" s="1"/>
  <c r="J13" i="1"/>
  <c r="Y13" i="1" s="1"/>
  <c r="J14" i="1"/>
  <c r="Y14" i="1" s="1"/>
  <c r="J15" i="1"/>
  <c r="Y15" i="1" s="1"/>
  <c r="J16" i="1"/>
  <c r="Y16" i="1" s="1"/>
  <c r="J17" i="1"/>
  <c r="Y17" i="1" s="1"/>
  <c r="J18" i="1"/>
  <c r="Y18" i="1" s="1"/>
  <c r="J19" i="1"/>
  <c r="Y19" i="1" s="1"/>
  <c r="J20" i="1"/>
  <c r="Y20" i="1" s="1"/>
  <c r="J21" i="1"/>
  <c r="Y21" i="1" s="1"/>
  <c r="J22" i="1"/>
  <c r="Y22" i="1" s="1"/>
  <c r="J23" i="1"/>
  <c r="Y23" i="1" s="1"/>
  <c r="J24" i="1"/>
  <c r="Y24" i="1" s="1"/>
  <c r="J25" i="1"/>
  <c r="Y25" i="1" s="1"/>
  <c r="J26" i="1"/>
  <c r="Y26" i="1" s="1"/>
  <c r="J27" i="1"/>
  <c r="Y27" i="1" s="1"/>
  <c r="J28" i="1"/>
  <c r="Y28" i="1" s="1"/>
  <c r="J29" i="1"/>
  <c r="Y29" i="1" s="1"/>
  <c r="J30" i="1"/>
  <c r="Y30" i="1" s="1"/>
  <c r="J31" i="1"/>
  <c r="Y31" i="1" s="1"/>
  <c r="J32" i="1"/>
  <c r="Y32" i="1" s="1"/>
  <c r="J33" i="1"/>
  <c r="Y33" i="1" s="1"/>
  <c r="J34" i="1"/>
  <c r="Y34" i="1" s="1"/>
  <c r="J35" i="1"/>
  <c r="Y35" i="1" s="1"/>
  <c r="J36" i="1"/>
  <c r="Y36" i="1" s="1"/>
  <c r="J37" i="1"/>
  <c r="Y37" i="1" s="1"/>
  <c r="J38" i="1"/>
  <c r="Y38" i="1" s="1"/>
  <c r="J39" i="1"/>
  <c r="Y39" i="1" s="1"/>
  <c r="J40" i="1"/>
  <c r="Y40" i="1" s="1"/>
  <c r="J41" i="1"/>
  <c r="Y41" i="1" s="1"/>
  <c r="J42" i="1"/>
  <c r="Y42" i="1" s="1"/>
  <c r="J43" i="1"/>
  <c r="Y43" i="1" s="1"/>
  <c r="J44" i="1"/>
  <c r="Y44" i="1" s="1"/>
  <c r="J45" i="1"/>
  <c r="Y45" i="1" s="1"/>
  <c r="J46" i="1"/>
  <c r="Y46" i="1" s="1"/>
  <c r="J47" i="1"/>
  <c r="Y47" i="1" s="1"/>
  <c r="V30" i="1"/>
  <c r="W30" i="1" s="1"/>
  <c r="V31" i="1"/>
  <c r="W31" i="1" s="1"/>
  <c r="V29" i="1"/>
  <c r="V27" i="1"/>
  <c r="W27" i="1" s="1"/>
  <c r="V26" i="1"/>
  <c r="R30" i="1"/>
  <c r="S30" i="1" s="1"/>
  <c r="T30" i="1" s="1"/>
  <c r="R31" i="1"/>
  <c r="S31" i="1" s="1"/>
  <c r="T31" i="1" s="1"/>
  <c r="R29" i="1"/>
  <c r="S29" i="1" s="1"/>
  <c r="T29" i="1" s="1"/>
  <c r="R27" i="1"/>
  <c r="S27" i="1" s="1"/>
  <c r="T27" i="1" s="1"/>
  <c r="R26" i="1"/>
  <c r="M30" i="1"/>
  <c r="N30" i="1" s="1"/>
  <c r="M31" i="1"/>
  <c r="N31" i="1" s="1"/>
  <c r="M29" i="1"/>
  <c r="N29" i="1" s="1"/>
  <c r="M27" i="1"/>
  <c r="O27" i="1" s="1"/>
  <c r="M26" i="1"/>
  <c r="X26" i="1" l="1"/>
  <c r="O26" i="1"/>
  <c r="S26" i="1"/>
  <c r="T26" i="1" s="1"/>
  <c r="O29" i="1"/>
  <c r="O31" i="1"/>
  <c r="W26" i="1"/>
  <c r="O30" i="1"/>
  <c r="X31" i="1"/>
  <c r="N27" i="1"/>
  <c r="X27" i="1"/>
  <c r="N26" i="1"/>
  <c r="X30" i="1"/>
  <c r="X29" i="1"/>
  <c r="W29" i="1"/>
  <c r="F6" i="2" l="1"/>
  <c r="E6" i="2"/>
  <c r="D5" i="2"/>
  <c r="C5" i="2"/>
  <c r="S2" i="1" l="1"/>
  <c r="T2" i="1" s="1"/>
  <c r="X2" i="1" l="1"/>
  <c r="O2" i="1"/>
  <c r="AK2" i="1" l="1"/>
  <c r="AL2" i="1" s="1"/>
  <c r="AM2" i="1" s="1"/>
  <c r="AG2" i="1"/>
  <c r="AH2" i="1" s="1"/>
  <c r="AC2" i="1"/>
  <c r="AD2" i="1" s="1"/>
  <c r="AE2" i="1" s="1"/>
  <c r="W2" i="1"/>
  <c r="N2" i="1"/>
  <c r="J2" i="1"/>
  <c r="Y2" i="1" s="1"/>
</calcChain>
</file>

<file path=xl/sharedStrings.xml><?xml version="1.0" encoding="utf-8"?>
<sst xmlns="http://schemas.openxmlformats.org/spreadsheetml/2006/main" count="474" uniqueCount="201">
  <si>
    <t>Active Transportation</t>
  </si>
  <si>
    <t>National Average</t>
  </si>
  <si>
    <t>Density</t>
  </si>
  <si>
    <t>Exurban</t>
  </si>
  <si>
    <t>2006 Population</t>
  </si>
  <si>
    <t>Active Core</t>
  </si>
  <si>
    <t>Transit Suburb</t>
  </si>
  <si>
    <t>Auto Suburb</t>
  </si>
  <si>
    <t>Total</t>
  </si>
  <si>
    <t>notes</t>
  </si>
  <si>
    <t>Driver</t>
  </si>
  <si>
    <t>Passenger</t>
  </si>
  <si>
    <t>Walk</t>
  </si>
  <si>
    <t>Bike</t>
  </si>
  <si>
    <t>Other</t>
  </si>
  <si>
    <t>*National Average Floor must be at least 50% higher than the national average for active cores, and must exceed 50% of national average for transit suburb (see Notes 2 &amp; 3 in Gordon &amp; Janzen [2013])</t>
  </si>
  <si>
    <t>CMA data</t>
  </si>
  <si>
    <t>AREA_NAME</t>
  </si>
  <si>
    <t>2006 Private Dwellings</t>
  </si>
  <si>
    <t>2006 Private Dwellings: Occupied by Usual Residents</t>
  </si>
  <si>
    <t>Land Area, sq km</t>
  </si>
  <si>
    <t>Land Area, sq km: Persons per sq km</t>
  </si>
  <si>
    <t>Land Area, sq km: Dwellings per sq km</t>
  </si>
  <si>
    <t>GEOUID 2016</t>
  </si>
  <si>
    <t>Pop 2016</t>
  </si>
  <si>
    <t>Pop 2011</t>
  </si>
  <si>
    <t>Total DU</t>
  </si>
  <si>
    <t>Occu DU</t>
  </si>
  <si>
    <t>PopDenSqKm</t>
  </si>
  <si>
    <t>AreaSqKm</t>
  </si>
  <si>
    <t>Total Commute</t>
  </si>
  <si>
    <t>Transit</t>
  </si>
  <si>
    <t>Public Transit</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</si>
  <si>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</si>
  <si>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</si>
  <si>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</si>
  <si>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</si>
  <si>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</si>
  <si>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2006
Population</t>
  </si>
  <si>
    <t>2006
Population
(%)</t>
  </si>
  <si>
    <t>2016
Population</t>
  </si>
  <si>
    <t>2016
Population
(%)</t>
  </si>
  <si>
    <t>Population Growth
2006-2016</t>
  </si>
  <si>
    <t>Saguenay</t>
  </si>
  <si>
    <t>CMA total</t>
  </si>
  <si>
    <t>New CT</t>
  </si>
  <si>
    <t>n/a</t>
  </si>
  <si>
    <t>Neighbourhood</t>
  </si>
  <si>
    <t>% Population Growth
2006-2016</t>
  </si>
  <si>
    <t>% of Total Population Growth
2006-2016</t>
  </si>
  <si>
    <t>2006
Total Dwelling Units</t>
  </si>
  <si>
    <t>2006
Total Dwelling Units (%)</t>
  </si>
  <si>
    <t>2016
Total Dwelling Units</t>
  </si>
  <si>
    <t>2016
Total Dwelling Units (%)</t>
  </si>
  <si>
    <t>Total Dwelling Unit Growth
2006-2016</t>
  </si>
  <si>
    <t>% Total Dwelling Unit Growth
2006-2016</t>
  </si>
  <si>
    <t>% of Total Dwelling Unit Growth
2006-2016</t>
  </si>
  <si>
    <t>2006
Occupied Dwelling Units</t>
  </si>
  <si>
    <t>2006
Occupied Dwelling Units (%)</t>
  </si>
  <si>
    <t>2016
Occupied Dwelling Units</t>
  </si>
  <si>
    <t>2016
Occupied Dwelling Units (%)</t>
  </si>
  <si>
    <t>Occupied Dwelling Unit Growth
2006-2016</t>
  </si>
  <si>
    <t>% Occupied Dwelling Unit Growth
2006-2016</t>
  </si>
  <si>
    <t>% of Total Occupied Dwelling Unit Growth
2006-2016</t>
  </si>
  <si>
    <t>Le Bassin</t>
  </si>
  <si>
    <t>Pit-de-la-Mer</t>
  </si>
  <si>
    <t>Downtown</t>
  </si>
  <si>
    <t>Cegep de Jonquiere</t>
  </si>
  <si>
    <t>CFB Bagotville</t>
  </si>
  <si>
    <t>Saint-Honore &amp; Tremblay &amp; Saint-Honore Airport</t>
  </si>
  <si>
    <t>La Baie</t>
  </si>
  <si>
    <t>Urban fringe</t>
  </si>
  <si>
    <t xml:space="preserve">Industrial </t>
  </si>
  <si>
    <t>Lac de bauxite</t>
  </si>
  <si>
    <t>Jonquiere</t>
  </si>
  <si>
    <t>&lt;-- Moving Backward</t>
  </si>
  <si>
    <t>2016 CTDataMaker using new 2016 Classifications</t>
  </si>
  <si>
    <t>Unclassified</t>
  </si>
  <si>
    <t>244080004.00</t>
  </si>
  <si>
    <t>CMA</t>
  </si>
  <si>
    <t>244080005.00</t>
  </si>
  <si>
    <t>244080006.00</t>
  </si>
  <si>
    <t>244080108.00</t>
  </si>
  <si>
    <t>244080001.00</t>
  </si>
  <si>
    <t>244080002.01</t>
  </si>
  <si>
    <t>244080002.02</t>
  </si>
  <si>
    <t>244080003.01</t>
  </si>
  <si>
    <t>244080003.02</t>
  </si>
  <si>
    <t>244080007.00</t>
  </si>
  <si>
    <t>244080008.00</t>
  </si>
  <si>
    <t>244080100.00</t>
  </si>
  <si>
    <t>244080101.00</t>
  </si>
  <si>
    <t>244080102.00</t>
  </si>
  <si>
    <t>244080103.00</t>
  </si>
  <si>
    <t>244080105.00</t>
  </si>
  <si>
    <t>244080106.00</t>
  </si>
  <si>
    <t>244080107.02</t>
  </si>
  <si>
    <t>244080107.03</t>
  </si>
  <si>
    <t>244080109.00</t>
  </si>
  <si>
    <t>244080110.00</t>
  </si>
  <si>
    <t>244080130.00</t>
  </si>
  <si>
    <t>244080131.00</t>
  </si>
  <si>
    <t>244080132.00</t>
  </si>
  <si>
    <t>244080133.00</t>
  </si>
  <si>
    <t>244080104.00</t>
  </si>
  <si>
    <t>244080107.04</t>
  </si>
  <si>
    <t>244080111.02</t>
  </si>
  <si>
    <t>244080120.01</t>
  </si>
  <si>
    <t>244080120.02</t>
  </si>
  <si>
    <t>244080140.00</t>
  </si>
  <si>
    <t>244080150.00</t>
  </si>
  <si>
    <t>244080160.00</t>
  </si>
  <si>
    <t>244080161.00</t>
  </si>
  <si>
    <t>244080162.00</t>
  </si>
  <si>
    <t>244080163.00</t>
  </si>
  <si>
    <t>244080164.00</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</si>
  <si>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</si>
  <si>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</si>
  <si>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</si>
  <si>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</si>
  <si>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</si>
  <si>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</si>
  <si>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</si>
  <si>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</si>
  <si>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</si>
  <si>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</si>
  <si>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</si>
  <si>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</si>
  <si>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</si>
  <si>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</si>
  <si>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</si>
  <si>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Overview</t>
  </si>
  <si>
    <t>This file contains the 2016 and 2006 CMA Census data used for the production of the Canadian Suburbs Project (hyperlink)</t>
  </si>
  <si>
    <t xml:space="preserve">Principal Investigator: David L.A. Gordon </t>
  </si>
  <si>
    <t>Research Team: Chris Willms, Lyra Hindrichs, Kassidee Fior, Emily Goldney, Shuhong Lin, and Ben McCauley</t>
  </si>
  <si>
    <t>Queen's University, School of Urban and Regional Planning, 2018</t>
  </si>
  <si>
    <t xml:space="preserve">Classifications </t>
  </si>
  <si>
    <r>
      <rPr>
        <i/>
        <sz val="10"/>
        <color theme="1"/>
        <rFont val="Calibri"/>
        <family val="2"/>
        <scheme val="minor"/>
      </rPr>
      <t>Exurban</t>
    </r>
    <r>
      <rPr>
        <sz val="10"/>
        <color theme="1"/>
        <rFont val="Calibri"/>
        <family val="2"/>
        <scheme val="minor"/>
      </rPr>
      <t xml:space="preserve"> areas are defined as areas with gross population density less than 150 people per square kilometre.</t>
    </r>
  </si>
  <si>
    <r>
      <rPr>
        <i/>
        <sz val="10"/>
        <color theme="1"/>
        <rFont val="Calibri"/>
        <family val="2"/>
        <scheme val="minor"/>
      </rPr>
      <t>Active Cores</t>
    </r>
    <r>
      <rPr>
        <sz val="10"/>
        <color theme="1"/>
        <rFont val="Calibri"/>
        <family val="2"/>
        <scheme val="minor"/>
      </rPr>
      <t xml:space="preserve"> are defined as CTs with active transit greater than 150% of the metro average for the journey to work and greater than 50% of the national average.*</t>
    </r>
  </si>
  <si>
    <r>
      <rPr>
        <i/>
        <sz val="10"/>
        <color theme="1"/>
        <rFont val="Calibri"/>
        <family val="2"/>
        <scheme val="minor"/>
      </rPr>
      <t>Transit Suburbs</t>
    </r>
    <r>
      <rPr>
        <sz val="10"/>
        <color theme="1"/>
        <rFont val="Calibri"/>
        <family val="2"/>
        <scheme val="minor"/>
      </rPr>
      <t xml:space="preserve"> are defined as CTs with transit use greater than 150% of the metro average for journey to work, active transit less than 150% of the metro average, and transit use at least greater than 50% of the national average.*</t>
    </r>
  </si>
  <si>
    <r>
      <rPr>
        <i/>
        <sz val="10"/>
        <color theme="1"/>
        <rFont val="Calibri"/>
        <family val="2"/>
        <scheme val="minor"/>
      </rPr>
      <t>Auto Suburbs</t>
    </r>
    <r>
      <rPr>
        <sz val="10"/>
        <color theme="1"/>
        <rFont val="Calibri"/>
        <family val="2"/>
        <scheme val="minor"/>
      </rPr>
      <t xml:space="preserve"> are defined as CTs with a gross population density greater than 150 people per square kilometre, transit use less than 150% of the metro average, and active transit less than 150% of the metro average.*</t>
    </r>
  </si>
  <si>
    <t>* Where the metro floor did not exceed the national floor, the national floor was used (based on averages derived from raw data nationally for all CMAs only)</t>
  </si>
  <si>
    <t xml:space="preserve"> </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</si>
  <si>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</si>
  <si>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</si>
  <si>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</si>
  <si>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</si>
  <si>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</si>
  <si>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</si>
  <si>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</si>
  <si>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</si>
  <si>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</si>
  <si>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</si>
  <si>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contains calculations used to determine active transport and public transit classification floors for 2016</t>
  </si>
  <si>
    <t xml:space="preserve">Summary </t>
  </si>
  <si>
    <t>contains 2006 - 2016 changes for population, total dwelling unit, and occupied dwelling unit data</t>
  </si>
  <si>
    <t>Sources</t>
  </si>
  <si>
    <r>
      <t xml:space="preserve">Allen, J., &amp; Taylor, Z. (2018). A new tool for neighbourhood change research: The Canadian longitudinal census tract database, 1971-2016: Canadian longitudinal tract database. </t>
    </r>
    <r>
      <rPr>
        <i/>
        <sz val="10"/>
        <color theme="1"/>
        <rFont val="Calibri"/>
        <family val="2"/>
        <scheme val="minor"/>
      </rPr>
      <t>The Canadian Geographer</t>
    </r>
    <r>
      <rPr>
        <sz val="10"/>
        <color theme="1"/>
        <rFont val="Calibri"/>
        <family val="2"/>
        <scheme val="minor"/>
      </rPr>
      <t>, doi:10.1111/cag.12467</t>
    </r>
  </si>
  <si>
    <r>
      <t xml:space="preserve">Gordon, D., &amp; Janzen, M. (2013). Suburban nation? Estimating the size of Canada’s suburban population. </t>
    </r>
    <r>
      <rPr>
        <i/>
        <sz val="10"/>
        <rFont val="Calibri"/>
        <family val="2"/>
        <scheme val="minor"/>
      </rPr>
      <t>Journal of Architectural and Planning Research, 30</t>
    </r>
    <r>
      <rPr>
        <sz val="10"/>
        <rFont val="Calibri"/>
        <family val="2"/>
        <scheme val="minor"/>
      </rPr>
      <t>(3), 197-220.</t>
    </r>
  </si>
  <si>
    <t>2016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</si>
  <si>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</si>
  <si>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</si>
  <si>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</si>
  <si>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</si>
  <si>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</si>
  <si>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</si>
  <si>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Area (2016)
Square Km</t>
  </si>
  <si>
    <t>Area (2016)
Hectares</t>
  </si>
  <si>
    <t>2011
Population</t>
  </si>
  <si>
    <t>Population
Growth
2006-16</t>
  </si>
  <si>
    <t>Population
Growth %
2006-16</t>
  </si>
  <si>
    <t>Population Density per square Km
2016</t>
  </si>
  <si>
    <t>Total DU Growth
2006-16</t>
  </si>
  <si>
    <t>Total DU Growth %
2006-16</t>
  </si>
  <si>
    <t>2006
Occuped Dwelling Units</t>
  </si>
  <si>
    <t>Occupied DU Growth
2006-16</t>
  </si>
  <si>
    <t>Occupied DU Growth %
2006-16</t>
  </si>
  <si>
    <t>Occupied DU
Density per hectare
2016</t>
  </si>
  <si>
    <t>Total Commuters
2016</t>
  </si>
  <si>
    <t>Auto Drivers</t>
  </si>
  <si>
    <t>Auto Passengers</t>
  </si>
  <si>
    <t>Auto
Total</t>
  </si>
  <si>
    <t>Auto
%</t>
  </si>
  <si>
    <t>Total Auto Normalized</t>
  </si>
  <si>
    <t>Public Transit
Total</t>
  </si>
  <si>
    <t>Public Transit
%</t>
  </si>
  <si>
    <t xml:space="preserve">Public Transit
Normalized </t>
  </si>
  <si>
    <t>Walkers</t>
  </si>
  <si>
    <t>Cyclists</t>
  </si>
  <si>
    <t>Active Transport Total</t>
  </si>
  <si>
    <t>Active Transport
%</t>
  </si>
  <si>
    <t>Active Transport
Normalized</t>
  </si>
  <si>
    <t>Other Transport Method</t>
  </si>
  <si>
    <t>2016
'T9' model
Classification</t>
  </si>
  <si>
    <t>2006
'T9' model
Classification</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</si>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</sst>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_ ;\-#,##0\ "/>
    <numFmt numFmtId="167" formatCode="0.000000"/>
  </numFmts>
  <fonts count="3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name val="Calibri"/>
      <family val="2"/>
    </font>
    <font>
      <b/>
      <sz val="10"/>
      <color theme="1"/>
      <name val="Calibri"/>
      <family val="2"/>
      <scheme val="minor"/>
    </font>
    <font>
      <b/>
      <sz val="10"/>
      <name val="Calibri"/>
      <family val="2"/>
      <scheme val="minor"/>
    </font>
    <font>
      <sz val="10"/>
      <color theme="1"/>
      <name val="Calibri"/>
      <family val="2"/>
      <scheme val="minor"/>
    </font>
    <font>
      <sz val="10"/>
      <name val="Calibri"/>
      <family val="2"/>
      <scheme val="minor"/>
    </font>
    <font>
      <vertAlign val="superscript"/>
      <sz val="11"/>
      <color theme="1"/>
      <name val="Calibri"/>
      <family val="2"/>
      <scheme val="minor"/>
    </font>
    <font>
      <sz val="10"/>
      <color theme="0"/>
      <name val="Calibri"/>
      <family val="2"/>
      <scheme val="minor"/>
    </font>
    <font>
      <sz val="8"/>
      <color theme="1"/>
      <name val="Calibri"/>
      <family val="2"/>
      <scheme val="minor"/>
    </font>
    <font>
      <u/>
      <sz val="11"/>
      <color theme="10"/>
      <name val="Calibri"/>
      <family val="2"/>
      <scheme val="minor"/>
    </font>
    <font>
      <b/>
      <sz val="10"/>
      <color theme="0"/>
      <name val="Calibri"/>
      <family val="2"/>
      <scheme val="minor"/>
    </font>
    <font>
      <i/>
      <sz val="10"/>
      <color theme="1"/>
      <name val="Calibri"/>
      <family val="2"/>
      <scheme val="minor"/>
    </font>
    <font>
      <sz val="10"/>
      <color theme="1"/>
      <name val="Times New Roman"/>
      <family val="1"/>
    </font>
    <font>
      <i/>
      <sz val="1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A8A800"/>
        <bgColor indexed="64"/>
      </patternFill>
    </fill>
    <fill>
      <patternFill patternType="solid">
        <fgColor rgb="FFE6E600"/>
        <bgColor indexed="64"/>
      </patternFill>
    </fill>
    <fill>
      <patternFill patternType="solid">
        <fgColor rgb="FFFFFFBE"/>
        <bgColor indexed="64"/>
      </patternFill>
    </fill>
    <fill>
      <patternFill patternType="solid">
        <fgColor theme="1"/>
        <bgColor indexed="64"/>
      </patternFill>
    </fill>
    <fill>
      <patternFill patternType="solid">
        <fgColor rgb="FFC8F0C8"/>
        <bgColor indexed="64"/>
      </patternFill>
    </fill>
    <fill>
      <patternFill patternType="solid">
        <fgColor theme="0" tint="-0.14999847407452621"/>
        <bgColor indexed="64"/>
      </patternFill>
    </fill>
    <fill>
      <patternFill patternType="solid">
        <fgColor theme="5" tint="0.39997558519241921"/>
        <bgColor indexed="64"/>
      </patternFill>
    </fill>
  </fills>
  <borders count="6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thick">
        <color auto="1"/>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top style="thin">
        <color auto="1"/>
      </top>
      <bottom/>
      <diagonal/>
    </border>
    <border>
      <left style="medium">
        <color indexed="64"/>
      </left>
      <right style="thin">
        <color indexed="64"/>
      </right>
      <top style="thin">
        <color indexed="64"/>
      </top>
      <bottom/>
      <diagonal/>
    </border>
    <border>
      <left style="thin">
        <color indexed="64"/>
      </left>
      <right style="medium">
        <color indexed="64"/>
      </right>
      <top style="thin">
        <color auto="1"/>
      </top>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auto="1"/>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auto="1"/>
      </left>
      <right style="medium">
        <color indexed="64"/>
      </right>
      <top style="thin">
        <color auto="1"/>
      </top>
      <bottom style="medium">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s>
  <cellStyleXfs count="46">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3" fontId="1" fillId="0" borderId="0" applyFont="0" applyFill="0" applyBorder="0" applyAlignment="0" applyProtection="0"/>
    <xf numFmtId="0" fontId="27" fillId="0" borderId="0" applyNumberFormat="0" applyFill="0" applyBorder="0" applyAlignment="0" applyProtection="0"/>
  </cellStyleXfs>
  <cellXfs count="247">
    <xf numFmtId="0" fontId="0" fillId="0" borderId="0" xfId="0"/>
    <xf numFmtId="0" fontId="16" fillId="0" borderId="0" xfId="0" applyFont="1"/>
    <xf numFmtId="2" fontId="0" fillId="0" borderId="0" xfId="0" applyNumberFormat="1"/>
    <xf numFmtId="0" fontId="20" fillId="0" borderId="22" xfId="0" applyFont="1" applyFill="1" applyBorder="1" applyAlignment="1">
      <alignment horizontal="center" vertical="center" wrapText="1"/>
    </xf>
    <xf numFmtId="2" fontId="20" fillId="0" borderId="23" xfId="0" applyNumberFormat="1" applyFont="1" applyFill="1" applyBorder="1" applyAlignment="1">
      <alignment horizontal="center" vertical="center" wrapText="1"/>
    </xf>
    <xf numFmtId="3" fontId="20" fillId="0" borderId="24" xfId="0" applyNumberFormat="1" applyFont="1" applyFill="1" applyBorder="1" applyAlignment="1">
      <alignment horizontal="center" vertical="center" wrapText="1"/>
    </xf>
    <xf numFmtId="3" fontId="20" fillId="0" borderId="26" xfId="0" applyNumberFormat="1"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8" xfId="0" applyFont="1" applyFill="1" applyBorder="1" applyAlignment="1">
      <alignment horizontal="center" vertical="center" wrapText="1"/>
    </xf>
    <xf numFmtId="3" fontId="20" fillId="0" borderId="27" xfId="0" applyNumberFormat="1" applyFont="1" applyFill="1" applyBorder="1" applyAlignment="1">
      <alignment horizontal="center" vertical="center" wrapText="1"/>
    </xf>
    <xf numFmtId="2" fontId="23" fillId="0" borderId="11" xfId="1" applyNumberFormat="1" applyFont="1" applyFill="1" applyBorder="1" applyAlignment="1">
      <alignment horizontal="center"/>
    </xf>
    <xf numFmtId="2" fontId="23" fillId="0" borderId="11" xfId="7" applyNumberFormat="1" applyFont="1" applyFill="1" applyBorder="1" applyAlignment="1">
      <alignment horizontal="center"/>
    </xf>
    <xf numFmtId="0" fontId="22" fillId="0" borderId="0" xfId="0" applyFont="1" applyFill="1"/>
    <xf numFmtId="49" fontId="23" fillId="0" borderId="0" xfId="0" applyNumberFormat="1" applyFont="1" applyFill="1"/>
    <xf numFmtId="164" fontId="23" fillId="0" borderId="29" xfId="7" applyNumberFormat="1" applyFont="1" applyFill="1" applyBorder="1" applyAlignment="1">
      <alignment horizontal="center"/>
    </xf>
    <xf numFmtId="3" fontId="21" fillId="0" borderId="25" xfId="0" applyNumberFormat="1" applyFont="1" applyFill="1" applyBorder="1" applyAlignment="1">
      <alignment horizontal="center" vertical="center" wrapText="1"/>
    </xf>
    <xf numFmtId="3" fontId="23" fillId="0" borderId="15" xfId="7" applyNumberFormat="1" applyFont="1" applyFill="1" applyBorder="1" applyAlignment="1">
      <alignment horizontal="center"/>
    </xf>
    <xf numFmtId="3" fontId="23" fillId="0" borderId="15" xfId="0" applyNumberFormat="1" applyFont="1" applyFill="1" applyBorder="1" applyAlignment="1">
      <alignment horizontal="center"/>
    </xf>
    <xf numFmtId="3" fontId="23" fillId="0" borderId="0" xfId="7" applyNumberFormat="1" applyFont="1" applyFill="1" applyBorder="1" applyAlignment="1">
      <alignment horizontal="center"/>
    </xf>
    <xf numFmtId="165" fontId="23" fillId="0" borderId="0" xfId="1" applyNumberFormat="1" applyFont="1" applyFill="1" applyBorder="1" applyAlignment="1">
      <alignment horizontal="center"/>
    </xf>
    <xf numFmtId="0" fontId="0" fillId="33" borderId="17" xfId="0" applyFill="1" applyBorder="1"/>
    <xf numFmtId="0" fontId="18" fillId="0" borderId="30" xfId="0" applyFont="1" applyBorder="1" applyAlignment="1">
      <alignment horizontal="center" vertical="center"/>
    </xf>
    <xf numFmtId="0" fontId="0" fillId="0" borderId="0" xfId="0" applyFill="1" applyBorder="1"/>
    <xf numFmtId="0" fontId="0" fillId="33" borderId="13" xfId="0" applyFill="1" applyBorder="1"/>
    <xf numFmtId="0" fontId="16" fillId="0" borderId="33"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34" xfId="0" applyFont="1" applyFill="1" applyBorder="1" applyAlignment="1">
      <alignment horizontal="center" vertical="center"/>
    </xf>
    <xf numFmtId="0" fontId="16" fillId="0" borderId="35" xfId="0" applyFont="1" applyFill="1" applyBorder="1" applyAlignment="1">
      <alignment horizontal="center" vertical="center" wrapText="1"/>
    </xf>
    <xf numFmtId="0" fontId="16" fillId="0" borderId="0" xfId="0" applyFont="1" applyFill="1" applyBorder="1" applyAlignment="1">
      <alignment horizontal="center"/>
    </xf>
    <xf numFmtId="0" fontId="16" fillId="0" borderId="17" xfId="0" applyFont="1" applyBorder="1"/>
    <xf numFmtId="0" fontId="0" fillId="33" borderId="30" xfId="0" applyFill="1" applyBorder="1" applyAlignment="1">
      <alignment horizontal="center"/>
    </xf>
    <xf numFmtId="10" fontId="0" fillId="0" borderId="19" xfId="0" applyNumberFormat="1" applyFill="1" applyBorder="1" applyAlignment="1">
      <alignment horizontal="center"/>
    </xf>
    <xf numFmtId="10" fontId="0" fillId="0" borderId="18" xfId="1" applyNumberFormat="1" applyFont="1" applyFill="1" applyBorder="1" applyAlignment="1">
      <alignment horizontal="center"/>
    </xf>
    <xf numFmtId="10" fontId="0" fillId="0" borderId="31" xfId="0" applyNumberFormat="1" applyFill="1" applyBorder="1" applyAlignment="1">
      <alignment horizontal="center"/>
    </xf>
    <xf numFmtId="10" fontId="0" fillId="0" borderId="32" xfId="1" applyNumberFormat="1" applyFont="1" applyFill="1" applyBorder="1" applyAlignment="1">
      <alignment horizontal="center"/>
    </xf>
    <xf numFmtId="0" fontId="0" fillId="0" borderId="0" xfId="0" applyFill="1" applyBorder="1" applyAlignment="1">
      <alignment horizontal="center"/>
    </xf>
    <xf numFmtId="0" fontId="16" fillId="0" borderId="12" xfId="0" applyFont="1" applyBorder="1"/>
    <xf numFmtId="0" fontId="0" fillId="0" borderId="36" xfId="0" applyFill="1" applyBorder="1" applyAlignment="1">
      <alignment horizontal="center"/>
    </xf>
    <xf numFmtId="10" fontId="0" fillId="33" borderId="10" xfId="0" applyNumberFormat="1" applyFill="1" applyBorder="1" applyAlignment="1">
      <alignment horizontal="center"/>
    </xf>
    <xf numFmtId="10" fontId="0" fillId="33" borderId="11" xfId="1" applyNumberFormat="1" applyFont="1" applyFill="1" applyBorder="1" applyAlignment="1">
      <alignment horizontal="center"/>
    </xf>
    <xf numFmtId="10" fontId="0" fillId="33" borderId="0" xfId="0" applyNumberFormat="1" applyFill="1" applyBorder="1" applyAlignment="1">
      <alignment horizontal="center"/>
    </xf>
    <xf numFmtId="10" fontId="0" fillId="33" borderId="37" xfId="1" applyNumberFormat="1" applyFont="1" applyFill="1" applyBorder="1" applyAlignment="1">
      <alignment horizontal="center"/>
    </xf>
    <xf numFmtId="10" fontId="0" fillId="0" borderId="0" xfId="0" applyNumberFormat="1" applyFill="1" applyBorder="1" applyAlignment="1">
      <alignment horizontal="center"/>
    </xf>
    <xf numFmtId="0" fontId="0" fillId="33" borderId="36" xfId="0" applyFill="1" applyBorder="1" applyAlignment="1">
      <alignment horizontal="center"/>
    </xf>
    <xf numFmtId="10" fontId="18" fillId="0" borderId="10" xfId="1" applyNumberFormat="1" applyFont="1" applyFill="1" applyBorder="1" applyAlignment="1">
      <alignment horizontal="center"/>
    </xf>
    <xf numFmtId="10" fontId="18" fillId="0" borderId="11" xfId="1" applyNumberFormat="1" applyFont="1" applyFill="1" applyBorder="1" applyAlignment="1">
      <alignment horizontal="center"/>
    </xf>
    <xf numFmtId="0" fontId="0" fillId="33" borderId="0" xfId="0" applyFill="1" applyBorder="1" applyAlignment="1">
      <alignment horizontal="center"/>
    </xf>
    <xf numFmtId="0" fontId="0" fillId="33" borderId="37" xfId="0" applyFill="1" applyBorder="1" applyAlignment="1">
      <alignment horizontal="center"/>
    </xf>
    <xf numFmtId="10" fontId="0" fillId="0" borderId="0" xfId="1" applyNumberFormat="1" applyFont="1" applyFill="1" applyBorder="1" applyAlignment="1">
      <alignment horizontal="center"/>
    </xf>
    <xf numFmtId="0" fontId="16" fillId="0" borderId="13" xfId="0" applyFont="1" applyBorder="1"/>
    <xf numFmtId="0" fontId="0" fillId="33" borderId="33" xfId="0" applyFill="1" applyBorder="1" applyAlignment="1">
      <alignment horizontal="center"/>
    </xf>
    <xf numFmtId="0" fontId="0" fillId="33" borderId="21" xfId="0" applyFill="1" applyBorder="1" applyAlignment="1">
      <alignment horizontal="center"/>
    </xf>
    <xf numFmtId="0" fontId="0" fillId="33" borderId="20" xfId="0" applyFill="1" applyBorder="1" applyAlignment="1">
      <alignment horizontal="center"/>
    </xf>
    <xf numFmtId="10" fontId="18" fillId="0" borderId="34" xfId="1" applyNumberFormat="1" applyFont="1" applyFill="1" applyBorder="1" applyAlignment="1">
      <alignment horizontal="center"/>
    </xf>
    <xf numFmtId="10" fontId="18" fillId="0" borderId="35" xfId="1" applyNumberFormat="1" applyFont="1" applyFill="1" applyBorder="1" applyAlignment="1">
      <alignment horizontal="center"/>
    </xf>
    <xf numFmtId="0" fontId="0" fillId="0" borderId="0" xfId="0" applyFill="1"/>
    <xf numFmtId="3" fontId="23" fillId="34" borderId="15" xfId="7" applyNumberFormat="1" applyFont="1" applyFill="1" applyBorder="1" applyAlignment="1">
      <alignment horizontal="center"/>
    </xf>
    <xf numFmtId="3" fontId="19" fillId="34" borderId="0" xfId="0" quotePrefix="1" applyNumberFormat="1" applyFont="1" applyFill="1" applyAlignment="1">
      <alignment horizontal="center"/>
    </xf>
    <xf numFmtId="3" fontId="23" fillId="34" borderId="0" xfId="7" applyNumberFormat="1" applyFont="1" applyFill="1" applyBorder="1" applyAlignment="1">
      <alignment horizontal="center"/>
    </xf>
    <xf numFmtId="165" fontId="23" fillId="34" borderId="0" xfId="1" applyNumberFormat="1" applyFont="1" applyFill="1" applyBorder="1" applyAlignment="1">
      <alignment horizontal="center"/>
    </xf>
    <xf numFmtId="3" fontId="19" fillId="34" borderId="0" xfId="0" quotePrefix="1" applyNumberFormat="1" applyFont="1" applyFill="1" applyBorder="1" applyAlignment="1">
      <alignment horizontal="center"/>
    </xf>
    <xf numFmtId="164" fontId="23" fillId="34" borderId="29" xfId="7" applyNumberFormat="1" applyFont="1" applyFill="1" applyBorder="1" applyAlignment="1">
      <alignment horizontal="center"/>
    </xf>
    <xf numFmtId="2" fontId="23" fillId="34" borderId="11" xfId="1" applyNumberFormat="1" applyFont="1" applyFill="1" applyBorder="1" applyAlignment="1">
      <alignment horizontal="center"/>
    </xf>
    <xf numFmtId="2" fontId="23" fillId="34" borderId="11" xfId="7" applyNumberFormat="1" applyFont="1" applyFill="1" applyBorder="1" applyAlignment="1">
      <alignment horizontal="center"/>
    </xf>
    <xf numFmtId="3" fontId="23" fillId="36" borderId="15" xfId="7" applyNumberFormat="1" applyFont="1" applyFill="1" applyBorder="1" applyAlignment="1">
      <alignment horizontal="center"/>
    </xf>
    <xf numFmtId="3" fontId="19" fillId="36" borderId="0" xfId="0" quotePrefix="1" applyNumberFormat="1" applyFont="1" applyFill="1" applyAlignment="1">
      <alignment horizontal="center"/>
    </xf>
    <xf numFmtId="3" fontId="23" fillId="36" borderId="0" xfId="7" applyNumberFormat="1" applyFont="1" applyFill="1" applyBorder="1" applyAlignment="1">
      <alignment horizontal="center"/>
    </xf>
    <xf numFmtId="165" fontId="23" fillId="36" borderId="0" xfId="1" applyNumberFormat="1" applyFont="1" applyFill="1" applyBorder="1" applyAlignment="1">
      <alignment horizontal="center"/>
    </xf>
    <xf numFmtId="3" fontId="19" fillId="36" borderId="0" xfId="0" quotePrefix="1" applyNumberFormat="1" applyFont="1" applyFill="1" applyBorder="1" applyAlignment="1">
      <alignment horizontal="center"/>
    </xf>
    <xf numFmtId="164" fontId="23" fillId="36" borderId="29" xfId="7" applyNumberFormat="1" applyFont="1" applyFill="1" applyBorder="1" applyAlignment="1">
      <alignment horizontal="center"/>
    </xf>
    <xf numFmtId="2" fontId="23" fillId="36" borderId="11" xfId="1" applyNumberFormat="1" applyFont="1" applyFill="1" applyBorder="1" applyAlignment="1">
      <alignment horizontal="center"/>
    </xf>
    <xf numFmtId="2" fontId="23" fillId="36" borderId="11" xfId="7" applyNumberFormat="1" applyFont="1" applyFill="1" applyBorder="1" applyAlignment="1">
      <alignment horizontal="center"/>
    </xf>
    <xf numFmtId="3" fontId="19" fillId="0" borderId="0" xfId="0" quotePrefix="1" applyNumberFormat="1" applyFont="1" applyFill="1" applyAlignment="1">
      <alignment horizontal="center"/>
    </xf>
    <xf numFmtId="3" fontId="19" fillId="0" borderId="0" xfId="0" quotePrefix="1" applyNumberFormat="1" applyFont="1" applyFill="1" applyBorder="1" applyAlignment="1">
      <alignment horizontal="center"/>
    </xf>
    <xf numFmtId="0" fontId="22" fillId="0" borderId="0" xfId="0" applyFont="1" applyAlignment="1">
      <alignment horizontal="center"/>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0" fontId="22" fillId="34" borderId="42" xfId="0" applyFont="1" applyFill="1" applyBorder="1"/>
    <xf numFmtId="165" fontId="22" fillId="34" borderId="44" xfId="0" applyNumberFormat="1" applyFont="1" applyFill="1" applyBorder="1" applyAlignment="1">
      <alignment horizontal="center"/>
    </xf>
    <xf numFmtId="165" fontId="22" fillId="34" borderId="44" xfId="1" applyNumberFormat="1" applyFont="1" applyFill="1" applyBorder="1" applyAlignment="1">
      <alignment horizontal="center"/>
    </xf>
    <xf numFmtId="166" fontId="22" fillId="34" borderId="43" xfId="0" applyNumberFormat="1" applyFont="1" applyFill="1" applyBorder="1" applyAlignment="1">
      <alignment horizontal="center"/>
    </xf>
    <xf numFmtId="165" fontId="22" fillId="34" borderId="45" xfId="1" applyNumberFormat="1" applyFont="1" applyFill="1" applyBorder="1" applyAlignment="1">
      <alignment horizontal="center"/>
    </xf>
    <xf numFmtId="0" fontId="22" fillId="35" borderId="46" xfId="0" applyFont="1" applyFill="1" applyBorder="1"/>
    <xf numFmtId="165" fontId="22" fillId="35" borderId="48" xfId="0" applyNumberFormat="1" applyFont="1" applyFill="1" applyBorder="1" applyAlignment="1">
      <alignment horizontal="center"/>
    </xf>
    <xf numFmtId="165" fontId="22" fillId="35" borderId="48" xfId="1" applyNumberFormat="1" applyFont="1" applyFill="1" applyBorder="1" applyAlignment="1">
      <alignment horizontal="center"/>
    </xf>
    <xf numFmtId="166" fontId="22" fillId="35" borderId="47" xfId="0" applyNumberFormat="1" applyFont="1" applyFill="1" applyBorder="1" applyAlignment="1">
      <alignment horizontal="center"/>
    </xf>
    <xf numFmtId="165" fontId="22" fillId="35" borderId="49" xfId="1" applyNumberFormat="1" applyFont="1" applyFill="1" applyBorder="1" applyAlignment="1">
      <alignment horizontal="center"/>
    </xf>
    <xf numFmtId="0" fontId="22" fillId="36" borderId="46" xfId="0" applyFont="1" applyFill="1" applyBorder="1"/>
    <xf numFmtId="165" fontId="22" fillId="36" borderId="48" xfId="0" applyNumberFormat="1" applyFont="1" applyFill="1" applyBorder="1" applyAlignment="1">
      <alignment horizontal="center"/>
    </xf>
    <xf numFmtId="165" fontId="22" fillId="36" borderId="48" xfId="1" applyNumberFormat="1" applyFont="1" applyFill="1" applyBorder="1" applyAlignment="1">
      <alignment horizontal="center"/>
    </xf>
    <xf numFmtId="166" fontId="22" fillId="36" borderId="47" xfId="0" applyNumberFormat="1" applyFont="1" applyFill="1" applyBorder="1" applyAlignment="1">
      <alignment horizontal="center"/>
    </xf>
    <xf numFmtId="165" fontId="22" fillId="36" borderId="49" xfId="1" applyNumberFormat="1" applyFont="1" applyFill="1" applyBorder="1" applyAlignment="1">
      <alignment horizontal="center"/>
    </xf>
    <xf numFmtId="0" fontId="22" fillId="0" borderId="50" xfId="0" applyFont="1" applyBorder="1"/>
    <xf numFmtId="165" fontId="22" fillId="0" borderId="52" xfId="0" applyNumberFormat="1" applyFont="1" applyBorder="1" applyAlignment="1">
      <alignment horizontal="center"/>
    </xf>
    <xf numFmtId="165" fontId="22" fillId="0" borderId="52" xfId="1" applyNumberFormat="1" applyFont="1" applyBorder="1" applyAlignment="1">
      <alignment horizontal="center"/>
    </xf>
    <xf numFmtId="166" fontId="22" fillId="0" borderId="51" xfId="0" applyNumberFormat="1" applyFont="1" applyBorder="1" applyAlignment="1">
      <alignment horizontal="center"/>
    </xf>
    <xf numFmtId="165" fontId="22" fillId="0" borderId="53" xfId="1" applyNumberFormat="1" applyFont="1" applyBorder="1" applyAlignment="1">
      <alignment horizontal="center"/>
    </xf>
    <xf numFmtId="0" fontId="20" fillId="0" borderId="38" xfId="0" applyFont="1" applyBorder="1"/>
    <xf numFmtId="10" fontId="22" fillId="0" borderId="40" xfId="0" applyNumberFormat="1" applyFont="1" applyBorder="1" applyAlignment="1">
      <alignment horizontal="center"/>
    </xf>
    <xf numFmtId="0" fontId="20" fillId="0" borderId="40" xfId="0" applyFont="1" applyBorder="1" applyAlignment="1">
      <alignment horizontal="center"/>
    </xf>
    <xf numFmtId="166" fontId="20" fillId="0" borderId="39" xfId="0" applyNumberFormat="1" applyFont="1" applyBorder="1" applyAlignment="1">
      <alignment horizontal="center"/>
    </xf>
    <xf numFmtId="165" fontId="20" fillId="0" borderId="40" xfId="1" applyNumberFormat="1" applyFont="1" applyBorder="1" applyAlignment="1">
      <alignment horizontal="center"/>
    </xf>
    <xf numFmtId="165" fontId="20" fillId="0" borderId="41" xfId="0" applyNumberFormat="1" applyFont="1" applyBorder="1" applyAlignment="1">
      <alignment horizontal="center"/>
    </xf>
    <xf numFmtId="0" fontId="23" fillId="0" borderId="0" xfId="7" applyFont="1" applyFill="1"/>
    <xf numFmtId="0" fontId="23" fillId="36" borderId="14" xfId="0" applyFont="1" applyFill="1" applyBorder="1" applyAlignment="1">
      <alignment horizontal="center"/>
    </xf>
    <xf numFmtId="167" fontId="23" fillId="36" borderId="0" xfId="0" applyNumberFormat="1" applyFont="1" applyFill="1" applyBorder="1" applyAlignment="1">
      <alignment horizontal="center"/>
    </xf>
    <xf numFmtId="3" fontId="23" fillId="36" borderId="0" xfId="0" applyNumberFormat="1" applyFont="1" applyFill="1" applyBorder="1" applyAlignment="1">
      <alignment horizontal="center"/>
    </xf>
    <xf numFmtId="4" fontId="23" fillId="36" borderId="16" xfId="0" applyNumberFormat="1" applyFont="1" applyFill="1" applyBorder="1" applyAlignment="1">
      <alignment horizontal="center"/>
    </xf>
    <xf numFmtId="3" fontId="23" fillId="36" borderId="0" xfId="0" applyNumberFormat="1" applyFont="1" applyFill="1" applyAlignment="1">
      <alignment horizontal="center"/>
    </xf>
    <xf numFmtId="0" fontId="23" fillId="36" borderId="0" xfId="0" applyFont="1" applyFill="1" applyAlignment="1">
      <alignment horizontal="center"/>
    </xf>
    <xf numFmtId="3" fontId="23" fillId="36" borderId="16" xfId="0" applyNumberFormat="1" applyFont="1" applyFill="1" applyBorder="1" applyAlignment="1">
      <alignment horizontal="center"/>
    </xf>
    <xf numFmtId="3" fontId="23" fillId="36" borderId="11" xfId="0" applyNumberFormat="1" applyFont="1" applyFill="1" applyBorder="1" applyAlignment="1">
      <alignment horizontal="center"/>
    </xf>
    <xf numFmtId="0" fontId="23" fillId="0" borderId="0" xfId="0" applyFont="1" applyFill="1"/>
    <xf numFmtId="0" fontId="23" fillId="34" borderId="14" xfId="0" applyFont="1" applyFill="1" applyBorder="1" applyAlignment="1">
      <alignment horizontal="center"/>
    </xf>
    <xf numFmtId="167" fontId="23" fillId="34" borderId="0" xfId="0" applyNumberFormat="1" applyFont="1" applyFill="1" applyBorder="1" applyAlignment="1">
      <alignment horizontal="center"/>
    </xf>
    <xf numFmtId="3" fontId="23" fillId="34" borderId="0" xfId="0" applyNumberFormat="1" applyFont="1" applyFill="1" applyBorder="1" applyAlignment="1">
      <alignment horizontal="center"/>
    </xf>
    <xf numFmtId="4" fontId="23" fillId="34" borderId="16" xfId="0" applyNumberFormat="1" applyFont="1" applyFill="1" applyBorder="1" applyAlignment="1">
      <alignment horizontal="center"/>
    </xf>
    <xf numFmtId="3" fontId="23" fillId="34" borderId="0" xfId="0" applyNumberFormat="1" applyFont="1" applyFill="1" applyAlignment="1">
      <alignment horizontal="center"/>
    </xf>
    <xf numFmtId="0" fontId="23" fillId="34" borderId="0" xfId="0" applyFont="1" applyFill="1" applyAlignment="1">
      <alignment horizontal="center"/>
    </xf>
    <xf numFmtId="3" fontId="23" fillId="34" borderId="16" xfId="0" applyNumberFormat="1" applyFont="1" applyFill="1" applyBorder="1" applyAlignment="1">
      <alignment horizontal="center"/>
    </xf>
    <xf numFmtId="3" fontId="23" fillId="34" borderId="11" xfId="0" applyNumberFormat="1" applyFont="1" applyFill="1" applyBorder="1" applyAlignment="1">
      <alignment horizontal="center"/>
    </xf>
    <xf numFmtId="0" fontId="23" fillId="0" borderId="14" xfId="0" applyFont="1" applyFill="1" applyBorder="1" applyAlignment="1">
      <alignment horizontal="center"/>
    </xf>
    <xf numFmtId="167" fontId="23" fillId="0" borderId="0" xfId="0" applyNumberFormat="1" applyFont="1" applyFill="1" applyBorder="1" applyAlignment="1">
      <alignment horizontal="center"/>
    </xf>
    <xf numFmtId="3" fontId="23" fillId="0" borderId="0" xfId="0" applyNumberFormat="1" applyFont="1" applyFill="1" applyBorder="1" applyAlignment="1">
      <alignment horizontal="center"/>
    </xf>
    <xf numFmtId="4" fontId="23" fillId="0" borderId="16" xfId="0" applyNumberFormat="1" applyFont="1" applyFill="1" applyBorder="1" applyAlignment="1">
      <alignment horizontal="center"/>
    </xf>
    <xf numFmtId="3" fontId="23" fillId="0" borderId="0" xfId="0" applyNumberFormat="1" applyFont="1" applyFill="1" applyAlignment="1">
      <alignment horizontal="center"/>
    </xf>
    <xf numFmtId="0" fontId="23" fillId="0" borderId="0" xfId="0" applyFont="1" applyFill="1" applyAlignment="1">
      <alignment horizontal="center"/>
    </xf>
    <xf numFmtId="3" fontId="23" fillId="0" borderId="16" xfId="0" applyNumberFormat="1" applyFont="1" applyFill="1" applyBorder="1" applyAlignment="1">
      <alignment horizontal="center"/>
    </xf>
    <xf numFmtId="3" fontId="23" fillId="0" borderId="11" xfId="0" applyNumberFormat="1" applyFont="1" applyFill="1" applyBorder="1" applyAlignment="1">
      <alignment horizontal="center"/>
    </xf>
    <xf numFmtId="2" fontId="23" fillId="0" borderId="0" xfId="0" applyNumberFormat="1" applyFont="1" applyFill="1" applyBorder="1" applyAlignment="1">
      <alignment horizontal="center"/>
    </xf>
    <xf numFmtId="0" fontId="23" fillId="0" borderId="14" xfId="0" applyFont="1" applyFill="1" applyBorder="1"/>
    <xf numFmtId="1" fontId="23" fillId="0" borderId="0" xfId="0" applyNumberFormat="1" applyFont="1" applyFill="1" applyBorder="1" applyAlignment="1">
      <alignment horizontal="center"/>
    </xf>
    <xf numFmtId="3" fontId="21" fillId="0" borderId="16" xfId="0" applyNumberFormat="1" applyFont="1" applyFill="1" applyBorder="1" applyAlignment="1">
      <alignment horizontal="center"/>
    </xf>
    <xf numFmtId="3" fontId="21" fillId="0" borderId="0" xfId="0" applyNumberFormat="1" applyFont="1" applyFill="1" applyBorder="1" applyAlignment="1">
      <alignment horizontal="center"/>
    </xf>
    <xf numFmtId="3" fontId="23" fillId="0" borderId="0" xfId="0" applyNumberFormat="1" applyFont="1" applyFill="1" applyBorder="1"/>
    <xf numFmtId="165" fontId="23" fillId="0" borderId="0" xfId="1" applyNumberFormat="1" applyFont="1" applyFill="1" applyBorder="1"/>
    <xf numFmtId="0" fontId="23" fillId="0" borderId="29" xfId="0" applyFont="1" applyFill="1" applyBorder="1"/>
    <xf numFmtId="3" fontId="21" fillId="0" borderId="11" xfId="0" applyNumberFormat="1" applyFont="1" applyFill="1" applyBorder="1" applyAlignment="1">
      <alignment horizontal="center"/>
    </xf>
    <xf numFmtId="10" fontId="23" fillId="0" borderId="11" xfId="0" applyNumberFormat="1" applyFont="1" applyFill="1" applyBorder="1" applyAlignment="1">
      <alignment horizontal="center"/>
    </xf>
    <xf numFmtId="3" fontId="23" fillId="0" borderId="10" xfId="0" applyNumberFormat="1" applyFont="1" applyFill="1" applyBorder="1" applyAlignment="1">
      <alignment horizontal="center"/>
    </xf>
    <xf numFmtId="0" fontId="23" fillId="36" borderId="0" xfId="0" applyFont="1" applyFill="1" applyBorder="1" applyAlignment="1">
      <alignment horizontal="left"/>
    </xf>
    <xf numFmtId="0" fontId="23" fillId="34" borderId="0" xfId="0" applyFont="1" applyFill="1" applyBorder="1" applyAlignment="1">
      <alignment horizontal="left"/>
    </xf>
    <xf numFmtId="0" fontId="23" fillId="0" borderId="0" xfId="0" applyFont="1" applyFill="1" applyBorder="1" applyAlignment="1">
      <alignment horizontal="left"/>
    </xf>
    <xf numFmtId="2" fontId="23" fillId="36" borderId="0" xfId="0" applyNumberFormat="1" applyFont="1" applyFill="1" applyBorder="1" applyAlignment="1">
      <alignment horizontal="center"/>
    </xf>
    <xf numFmtId="2" fontId="23" fillId="34" borderId="0" xfId="0" applyNumberFormat="1" applyFont="1" applyFill="1" applyBorder="1" applyAlignment="1">
      <alignment horizontal="center"/>
    </xf>
    <xf numFmtId="2" fontId="23" fillId="36" borderId="14" xfId="0" applyNumberFormat="1" applyFont="1" applyFill="1" applyBorder="1" applyAlignment="1">
      <alignment horizontal="center"/>
    </xf>
    <xf numFmtId="2" fontId="23" fillId="34" borderId="14" xfId="0" applyNumberFormat="1" applyFont="1" applyFill="1" applyBorder="1" applyAlignment="1">
      <alignment horizontal="center"/>
    </xf>
    <xf numFmtId="2" fontId="23" fillId="0" borderId="14" xfId="0" applyNumberFormat="1" applyFont="1" applyFill="1" applyBorder="1" applyAlignment="1">
      <alignment horizontal="center"/>
    </xf>
    <xf numFmtId="2" fontId="23" fillId="0" borderId="14" xfId="0" applyNumberFormat="1" applyFont="1" applyFill="1" applyBorder="1"/>
    <xf numFmtId="2" fontId="19" fillId="36" borderId="14" xfId="0" quotePrefix="1" applyNumberFormat="1" applyFont="1" applyFill="1" applyBorder="1" applyAlignment="1">
      <alignment horizontal="center"/>
    </xf>
    <xf numFmtId="2" fontId="19" fillId="34" borderId="14" xfId="0" quotePrefix="1" applyNumberFormat="1" applyFont="1" applyFill="1" applyBorder="1" applyAlignment="1">
      <alignment horizontal="center"/>
    </xf>
    <xf numFmtId="2" fontId="19" fillId="0" borderId="14" xfId="0" quotePrefix="1" applyNumberFormat="1" applyFont="1" applyFill="1" applyBorder="1" applyAlignment="1">
      <alignment horizontal="center"/>
    </xf>
    <xf numFmtId="165" fontId="21" fillId="0" borderId="0" xfId="1" applyNumberFormat="1" applyFont="1" applyFill="1" applyBorder="1" applyAlignment="1">
      <alignment horizontal="center"/>
    </xf>
    <xf numFmtId="165" fontId="23" fillId="0" borderId="14" xfId="7" applyNumberFormat="1" applyFont="1" applyFill="1" applyBorder="1" applyAlignment="1">
      <alignment horizontal="center"/>
    </xf>
    <xf numFmtId="0" fontId="23" fillId="0" borderId="11" xfId="0" applyFont="1" applyFill="1" applyBorder="1" applyAlignment="1">
      <alignment horizontal="center"/>
    </xf>
    <xf numFmtId="4" fontId="25" fillId="37" borderId="0" xfId="0" applyNumberFormat="1" applyFont="1" applyFill="1" applyBorder="1" applyAlignment="1">
      <alignment horizontal="center"/>
    </xf>
    <xf numFmtId="0" fontId="23" fillId="38" borderId="0" xfId="7" applyFont="1" applyFill="1" applyBorder="1" applyAlignment="1">
      <alignment horizontal="left"/>
    </xf>
    <xf numFmtId="2" fontId="23" fillId="38" borderId="14" xfId="7" applyNumberFormat="1" applyFont="1" applyFill="1" applyBorder="1" applyAlignment="1">
      <alignment horizontal="center"/>
    </xf>
    <xf numFmtId="2" fontId="23" fillId="38" borderId="0" xfId="7" applyNumberFormat="1" applyFont="1" applyFill="1" applyBorder="1" applyAlignment="1">
      <alignment horizontal="center"/>
    </xf>
    <xf numFmtId="167" fontId="23" fillId="38" borderId="0" xfId="7" applyNumberFormat="1" applyFont="1" applyFill="1" applyBorder="1" applyAlignment="1">
      <alignment horizontal="center"/>
    </xf>
    <xf numFmtId="3" fontId="23" fillId="38" borderId="0" xfId="7" applyNumberFormat="1" applyFont="1" applyFill="1" applyBorder="1" applyAlignment="1">
      <alignment horizontal="center"/>
    </xf>
    <xf numFmtId="2" fontId="23" fillId="38" borderId="14" xfId="7" quotePrefix="1" applyNumberFormat="1" applyFont="1" applyFill="1" applyBorder="1" applyAlignment="1">
      <alignment horizontal="center" wrapText="1"/>
    </xf>
    <xf numFmtId="4" fontId="23" fillId="38" borderId="16" xfId="7" applyNumberFormat="1" applyFont="1" applyFill="1" applyBorder="1" applyAlignment="1">
      <alignment horizontal="center"/>
    </xf>
    <xf numFmtId="3" fontId="23" fillId="38" borderId="15" xfId="7" applyNumberFormat="1" applyFont="1" applyFill="1" applyBorder="1" applyAlignment="1">
      <alignment horizontal="center"/>
    </xf>
    <xf numFmtId="3" fontId="23" fillId="38" borderId="0" xfId="7" applyNumberFormat="1" applyFont="1" applyFill="1" applyAlignment="1">
      <alignment horizontal="center"/>
    </xf>
    <xf numFmtId="3" fontId="23" fillId="38" borderId="0" xfId="7" quotePrefix="1" applyNumberFormat="1" applyFont="1" applyFill="1" applyAlignment="1">
      <alignment horizontal="center" wrapText="1"/>
    </xf>
    <xf numFmtId="165" fontId="23" fillId="38" borderId="0" xfId="7" applyNumberFormat="1" applyFont="1" applyFill="1" applyBorder="1" applyAlignment="1">
      <alignment horizontal="center"/>
    </xf>
    <xf numFmtId="0" fontId="23" fillId="38" borderId="0" xfId="7" applyFont="1" applyFill="1" applyAlignment="1">
      <alignment horizontal="center"/>
    </xf>
    <xf numFmtId="3" fontId="23" fillId="38" borderId="16" xfId="7" applyNumberFormat="1" applyFont="1" applyFill="1" applyBorder="1" applyAlignment="1">
      <alignment horizontal="center"/>
    </xf>
    <xf numFmtId="3" fontId="23" fillId="38" borderId="0" xfId="7" quotePrefix="1" applyNumberFormat="1" applyFont="1" applyFill="1" applyBorder="1" applyAlignment="1">
      <alignment horizontal="center" wrapText="1"/>
    </xf>
    <xf numFmtId="164" fontId="23" fillId="38" borderId="29" xfId="7" applyNumberFormat="1" applyFont="1" applyFill="1" applyBorder="1" applyAlignment="1">
      <alignment horizontal="center"/>
    </xf>
    <xf numFmtId="3" fontId="23" fillId="38" borderId="11" xfId="7" applyNumberFormat="1" applyFont="1" applyFill="1" applyBorder="1" applyAlignment="1">
      <alignment horizontal="center"/>
    </xf>
    <xf numFmtId="2" fontId="23" fillId="38" borderId="11" xfId="7" applyNumberFormat="1" applyFont="1" applyFill="1" applyBorder="1" applyAlignment="1">
      <alignment horizontal="center"/>
    </xf>
    <xf numFmtId="9" fontId="23" fillId="38" borderId="14" xfId="7" applyNumberFormat="1" applyFont="1" applyFill="1" applyBorder="1" applyAlignment="1">
      <alignment horizontal="center"/>
    </xf>
    <xf numFmtId="2" fontId="20" fillId="0" borderId="22" xfId="0" applyNumberFormat="1" applyFont="1" applyFill="1" applyBorder="1" applyAlignment="1">
      <alignment horizontal="center" vertical="center" wrapText="1"/>
    </xf>
    <xf numFmtId="166" fontId="22" fillId="34" borderId="43" xfId="44" applyNumberFormat="1" applyFont="1" applyFill="1" applyBorder="1" applyAlignment="1">
      <alignment horizontal="center"/>
    </xf>
    <xf numFmtId="166" fontId="22" fillId="35" borderId="47" xfId="44" applyNumberFormat="1" applyFont="1" applyFill="1" applyBorder="1" applyAlignment="1">
      <alignment horizontal="center"/>
    </xf>
    <xf numFmtId="166" fontId="22" fillId="36" borderId="47" xfId="44" applyNumberFormat="1" applyFont="1" applyFill="1" applyBorder="1" applyAlignment="1">
      <alignment horizontal="center"/>
    </xf>
    <xf numFmtId="166" fontId="22" fillId="0" borderId="51" xfId="44" applyNumberFormat="1" applyFont="1" applyBorder="1" applyAlignment="1">
      <alignment horizontal="center"/>
    </xf>
    <xf numFmtId="166" fontId="20" fillId="0" borderId="39" xfId="44" applyNumberFormat="1" applyFont="1" applyBorder="1" applyAlignment="1">
      <alignment horizontal="center"/>
    </xf>
    <xf numFmtId="166" fontId="20" fillId="0" borderId="39" xfId="44" applyNumberFormat="1" applyFont="1" applyFill="1" applyBorder="1" applyAlignment="1">
      <alignment horizontal="center"/>
    </xf>
    <xf numFmtId="3" fontId="0" fillId="0" borderId="0" xfId="0" applyNumberFormat="1"/>
    <xf numFmtId="0" fontId="20" fillId="37" borderId="38" xfId="0" applyFont="1" applyFill="1" applyBorder="1"/>
    <xf numFmtId="166" fontId="20" fillId="37" borderId="55" xfId="44" applyNumberFormat="1" applyFont="1" applyFill="1" applyBorder="1" applyAlignment="1">
      <alignment horizontal="center"/>
    </xf>
    <xf numFmtId="10" fontId="22" fillId="37" borderId="55" xfId="0" applyNumberFormat="1" applyFont="1" applyFill="1" applyBorder="1" applyAlignment="1">
      <alignment horizontal="center"/>
    </xf>
    <xf numFmtId="0" fontId="20" fillId="37" borderId="55" xfId="0" applyFont="1" applyFill="1" applyBorder="1" applyAlignment="1">
      <alignment horizontal="center"/>
    </xf>
    <xf numFmtId="166" fontId="20" fillId="37" borderId="55" xfId="0" applyNumberFormat="1" applyFont="1" applyFill="1" applyBorder="1" applyAlignment="1">
      <alignment horizontal="center"/>
    </xf>
    <xf numFmtId="165" fontId="20" fillId="37" borderId="55" xfId="1" applyNumberFormat="1" applyFont="1" applyFill="1" applyBorder="1" applyAlignment="1">
      <alignment horizontal="center"/>
    </xf>
    <xf numFmtId="165" fontId="20" fillId="37" borderId="54" xfId="0" applyNumberFormat="1" applyFont="1" applyFill="1" applyBorder="1" applyAlignment="1">
      <alignment horizontal="center"/>
    </xf>
    <xf numFmtId="0" fontId="22" fillId="39" borderId="56" xfId="0" applyFont="1" applyFill="1" applyBorder="1"/>
    <xf numFmtId="166" fontId="22" fillId="39" borderId="63" xfId="44" applyNumberFormat="1" applyFont="1" applyFill="1" applyBorder="1" applyAlignment="1">
      <alignment horizontal="center"/>
    </xf>
    <xf numFmtId="165" fontId="22" fillId="39" borderId="64" xfId="0" applyNumberFormat="1" applyFont="1" applyFill="1" applyBorder="1" applyAlignment="1">
      <alignment horizontal="center"/>
    </xf>
    <xf numFmtId="165" fontId="22" fillId="39" borderId="64" xfId="1" applyNumberFormat="1" applyFont="1" applyFill="1" applyBorder="1" applyAlignment="1">
      <alignment horizontal="center"/>
    </xf>
    <xf numFmtId="166" fontId="22" fillId="39" borderId="63" xfId="0" applyNumberFormat="1" applyFont="1" applyFill="1" applyBorder="1" applyAlignment="1">
      <alignment horizontal="center"/>
    </xf>
    <xf numFmtId="165" fontId="22" fillId="39" borderId="65" xfId="1" applyNumberFormat="1" applyFont="1" applyFill="1" applyBorder="1" applyAlignment="1">
      <alignment horizontal="center"/>
    </xf>
    <xf numFmtId="0" fontId="18" fillId="0" borderId="38" xfId="0" applyFont="1" applyFill="1" applyBorder="1" applyAlignment="1">
      <alignment vertical="center" wrapText="1"/>
    </xf>
    <xf numFmtId="0" fontId="20" fillId="0" borderId="66" xfId="0" quotePrefix="1" applyNumberFormat="1" applyFont="1" applyFill="1" applyBorder="1" applyAlignment="1">
      <alignment wrapText="1"/>
    </xf>
    <xf numFmtId="0" fontId="20" fillId="0" borderId="66" xfId="0" quotePrefix="1" applyNumberFormat="1" applyFont="1" applyFill="1" applyBorder="1" applyAlignment="1">
      <alignment horizontal="center" wrapText="1"/>
    </xf>
    <xf numFmtId="0" fontId="20" fillId="0" borderId="67" xfId="0" quotePrefix="1" applyNumberFormat="1" applyFont="1" applyFill="1" applyBorder="1" applyAlignment="1">
      <alignment wrapText="1"/>
    </xf>
    <xf numFmtId="0" fontId="20" fillId="0" borderId="68" xfId="0" quotePrefix="1" applyNumberFormat="1" applyFont="1" applyFill="1" applyBorder="1" applyAlignment="1">
      <alignment wrapText="1"/>
    </xf>
    <xf numFmtId="10" fontId="20" fillId="0" borderId="66" xfId="1" quotePrefix="1" applyNumberFormat="1" applyFont="1" applyFill="1" applyBorder="1" applyAlignment="1">
      <alignment wrapText="1"/>
    </xf>
    <xf numFmtId="0" fontId="20" fillId="0" borderId="66" xfId="0" applyNumberFormat="1" applyFont="1" applyFill="1" applyBorder="1" applyAlignment="1">
      <alignment horizontal="center" wrapText="1"/>
    </xf>
    <xf numFmtId="0" fontId="22" fillId="0" borderId="66" xfId="0" applyFont="1" applyFill="1" applyBorder="1"/>
    <xf numFmtId="0" fontId="22" fillId="36" borderId="0" xfId="0" applyFont="1" applyFill="1"/>
    <xf numFmtId="10" fontId="22" fillId="36" borderId="0" xfId="0" applyNumberFormat="1" applyFont="1" applyFill="1"/>
    <xf numFmtId="0" fontId="22" fillId="0" borderId="0" xfId="0" applyFont="1"/>
    <xf numFmtId="0" fontId="22" fillId="34" borderId="0" xfId="0" applyFont="1" applyFill="1"/>
    <xf numFmtId="10" fontId="22" fillId="34" borderId="0" xfId="0" applyNumberFormat="1" applyFont="1" applyFill="1"/>
    <xf numFmtId="10" fontId="22" fillId="0" borderId="0" xfId="0" applyNumberFormat="1" applyFont="1"/>
    <xf numFmtId="0" fontId="22" fillId="36" borderId="0" xfId="0" applyFont="1" applyFill="1" applyAlignment="1">
      <alignment horizontal="center"/>
    </xf>
    <xf numFmtId="0" fontId="22" fillId="34" borderId="0" xfId="0" applyFont="1" applyFill="1" applyAlignment="1">
      <alignment horizontal="center"/>
    </xf>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26" fillId="39" borderId="57" xfId="0" applyFont="1" applyFill="1" applyBorder="1" applyAlignment="1">
      <alignment horizontal="left" vertical="center" wrapText="1"/>
    </xf>
    <xf numFmtId="0" fontId="26" fillId="39" borderId="58" xfId="0" applyFont="1" applyFill="1" applyBorder="1" applyAlignment="1">
      <alignment horizontal="left" vertical="center" wrapText="1"/>
    </xf>
    <xf numFmtId="0" fontId="26" fillId="39" borderId="59" xfId="0" applyFont="1" applyFill="1" applyBorder="1" applyAlignment="1">
      <alignment horizontal="left" vertical="center" wrapText="1"/>
    </xf>
    <xf numFmtId="0" fontId="26" fillId="39" borderId="10" xfId="0" applyFont="1" applyFill="1" applyBorder="1" applyAlignment="1">
      <alignment horizontal="left" vertical="center" wrapText="1"/>
    </xf>
    <xf numFmtId="0" fontId="26" fillId="39" borderId="0" xfId="0" applyFont="1" applyFill="1" applyBorder="1" applyAlignment="1">
      <alignment horizontal="left" vertical="center" wrapText="1"/>
    </xf>
    <xf numFmtId="0" fontId="26" fillId="39" borderId="11" xfId="0" applyFont="1" applyFill="1" applyBorder="1" applyAlignment="1">
      <alignment horizontal="left" vertical="center" wrapText="1"/>
    </xf>
    <xf numFmtId="0" fontId="26" fillId="39" borderId="60" xfId="0" applyFont="1" applyFill="1" applyBorder="1" applyAlignment="1">
      <alignment horizontal="left" vertical="center" wrapText="1"/>
    </xf>
    <xf numFmtId="0" fontId="26" fillId="39" borderId="61" xfId="0" applyFont="1" applyFill="1" applyBorder="1" applyAlignment="1">
      <alignment horizontal="left" vertical="center" wrapText="1"/>
    </xf>
    <xf numFmtId="0" fontId="26" fillId="39" borderId="62" xfId="0" applyFont="1" applyFill="1" applyBorder="1" applyAlignment="1">
      <alignment horizontal="left" vertical="center" wrapText="1"/>
    </xf>
    <xf numFmtId="0" fontId="20" fillId="40" borderId="38" xfId="0" applyFont="1" applyFill="1" applyBorder="1" applyAlignment="1">
      <alignment horizontal="center" vertical="center" wrapText="1"/>
    </xf>
    <xf numFmtId="0" fontId="20" fillId="40" borderId="55" xfId="0" applyFont="1" applyFill="1" applyBorder="1" applyAlignment="1">
      <alignment horizontal="center" vertical="center" wrapText="1"/>
    </xf>
    <xf numFmtId="0" fontId="20" fillId="40" borderId="55" xfId="0" applyFont="1" applyFill="1" applyBorder="1" applyAlignment="1">
      <alignment horizontal="center" vertical="center"/>
    </xf>
    <xf numFmtId="0" fontId="20" fillId="40" borderId="54" xfId="0" applyFont="1" applyFill="1" applyBorder="1" applyAlignment="1">
      <alignment horizontal="center" vertical="center"/>
    </xf>
    <xf numFmtId="0" fontId="28" fillId="37" borderId="0" xfId="0" applyFont="1" applyFill="1"/>
    <xf numFmtId="0" fontId="22" fillId="37" borderId="0" xfId="0" applyFont="1" applyFill="1"/>
    <xf numFmtId="0" fontId="23" fillId="0" borderId="0" xfId="45" applyFont="1"/>
    <xf numFmtId="0" fontId="22" fillId="0" borderId="0" xfId="0" applyFont="1" applyAlignment="1">
      <alignment vertical="center"/>
    </xf>
    <xf numFmtId="0" fontId="30" fillId="0" borderId="0" xfId="0" applyFont="1" applyAlignment="1">
      <alignment vertical="center"/>
    </xf>
    <xf numFmtId="0" fontId="29" fillId="0" borderId="0" xfId="0" applyFont="1"/>
    <xf numFmtId="0" fontId="30" fillId="0" borderId="0" xfId="0" applyFont="1" applyAlignment="1">
      <alignment horizontal="center" vertical="center"/>
    </xf>
    <xf numFmtId="0" fontId="22" fillId="0" borderId="0" xfId="0" applyFont="1" applyAlignment="1">
      <alignment horizontal="right"/>
    </xf>
    <xf numFmtId="0" fontId="20" fillId="0" borderId="22" xfId="0" applyFont="1" applyFill="1" applyBorder="1" applyAlignment="1">
      <alignment vertical="center" wrapText="1"/>
    </xf>
    <xf numFmtId="4" fontId="20" fillId="0" borderId="23" xfId="0" applyNumberFormat="1" applyFont="1" applyFill="1" applyBorder="1" applyAlignment="1">
      <alignment horizontal="center" vertical="center" wrapText="1"/>
    </xf>
    <xf numFmtId="1" fontId="20" fillId="0" borderId="24" xfId="0" applyNumberFormat="1" applyFont="1" applyFill="1" applyBorder="1" applyAlignment="1">
      <alignment horizontal="center" vertical="center" wrapText="1"/>
    </xf>
    <xf numFmtId="1" fontId="20" fillId="0" borderId="23" xfId="0" applyNumberFormat="1"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vertical="center" wrapText="1"/>
    </xf>
    <xf numFmtId="49" fontId="22" fillId="0" borderId="0" xfId="0" applyNumberFormat="1" applyFont="1" applyAlignment="1">
      <alignment vertical="center"/>
    </xf>
    <xf numFmtId="49" fontId="23" fillId="0" borderId="0" xfId="45" applyNumberFormat="1" applyFont="1"/>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4" xr:uid="{07802B43-8FB9-4CD0-A1ED-D0F9975CAA3D}"/>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cellStyle name="Input" xfId="10" builtinId="20" customBuiltin="1"/>
    <cellStyle name="Linked Cell" xfId="13" builtinId="24" customBuiltin="1"/>
    <cellStyle name="Neutral" xfId="9" builtinId="28" customBuiltin="1"/>
    <cellStyle name="Normal" xfId="0" builtinId="0"/>
    <cellStyle name="Normal 2" xfId="43" xr:uid="{00000000-0005-0000-0000-00002600000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BE"/>
      <color rgb="FFA8A800"/>
      <color rgb="FFC8F0C8"/>
      <color rgb="FFE6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apr.homestead.com/Gordon_FinalVersion131216.pdf" TargetMode="External"/><Relationship Id="rId2" Type="http://schemas.openxmlformats.org/officeDocument/2006/relationships/hyperlink" Target="http://www.canadiansuburbs.ca/" TargetMode="External"/><Relationship Id="rId1" Type="http://schemas.openxmlformats.org/officeDocument/2006/relationships/hyperlink" Target="http://www.chass.utoront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150.statcan.gc.ca/n1/daily-quotidien/171129/t001c-eng.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11D47-C23D-4128-BFFD-69E3D128B640}">
  <dimension ref="A1:R46"/>
  <sheetViews>
    <sheetView workbookViewId="0">
      <selection activeCell="D32" sqref="D32"/>
    </sheetView>
  </sheetViews>
  <sheetFormatPr defaultColWidth="12.5703125" defaultRowHeight="12.75" x14ac:dyDescent="0.2"/>
  <cols>
    <col min="1" max="1" width="15.5703125" style="208" customWidth="1"/>
    <col min="2" max="2" width="20.28515625" style="208" customWidth="1"/>
    <col min="3" max="16384" width="12.5703125" style="208"/>
  </cols>
  <sheetData>
    <row r="1" spans="1:18" x14ac:dyDescent="0.2">
      <c r="A1" s="231" t="s">
        <v>131</v>
      </c>
      <c r="B1" s="232"/>
    </row>
    <row r="2" spans="1:18" x14ac:dyDescent="0.2">
      <c r="A2" s="233" t="s">
        <v>132</v>
      </c>
    </row>
    <row r="3" spans="1:18" x14ac:dyDescent="0.2">
      <c r="A3" s="208" t="s">
        <v>133</v>
      </c>
    </row>
    <row r="4" spans="1:18" x14ac:dyDescent="0.2">
      <c r="A4" s="208" t="s">
        <v>134</v>
      </c>
    </row>
    <row r="5" spans="1:18" x14ac:dyDescent="0.2">
      <c r="A5" s="208" t="s">
        <v>135</v>
      </c>
    </row>
    <row r="8" spans="1:18" x14ac:dyDescent="0.2">
      <c r="A8" s="231" t="s">
        <v>136</v>
      </c>
      <c r="B8" s="232"/>
    </row>
    <row r="9" spans="1:18" x14ac:dyDescent="0.2">
      <c r="A9" s="234" t="s">
        <v>137</v>
      </c>
      <c r="B9" s="235"/>
      <c r="C9" s="235"/>
      <c r="D9" s="235"/>
      <c r="E9" s="235"/>
      <c r="F9" s="235"/>
      <c r="G9" s="235"/>
      <c r="H9" s="235"/>
      <c r="I9" s="235"/>
      <c r="J9" s="235"/>
    </row>
    <row r="10" spans="1:18" x14ac:dyDescent="0.2">
      <c r="A10" s="234" t="s">
        <v>138</v>
      </c>
      <c r="B10" s="235"/>
      <c r="C10" s="235"/>
      <c r="D10" s="235"/>
      <c r="E10" s="235"/>
      <c r="F10" s="235"/>
      <c r="G10" s="235"/>
      <c r="H10" s="235"/>
      <c r="I10" s="235"/>
      <c r="J10" s="235"/>
      <c r="K10" s="235"/>
      <c r="L10" s="235"/>
      <c r="M10" s="235"/>
    </row>
    <row r="11" spans="1:18" x14ac:dyDescent="0.2">
      <c r="A11" s="234" t="s">
        <v>139</v>
      </c>
      <c r="B11" s="235"/>
      <c r="C11" s="235"/>
      <c r="D11" s="235"/>
      <c r="E11" s="235"/>
      <c r="F11" s="235"/>
      <c r="G11" s="235"/>
      <c r="H11" s="235"/>
      <c r="I11" s="235"/>
      <c r="J11" s="235"/>
      <c r="K11" s="235"/>
      <c r="L11" s="235"/>
      <c r="M11" s="235"/>
      <c r="N11" s="235"/>
      <c r="O11" s="235"/>
      <c r="P11" s="235"/>
      <c r="Q11" s="235"/>
      <c r="R11" s="235"/>
    </row>
    <row r="12" spans="1:18" x14ac:dyDescent="0.2">
      <c r="A12" s="234" t="s">
        <v>140</v>
      </c>
      <c r="B12" s="235"/>
      <c r="C12" s="235"/>
      <c r="D12" s="235"/>
      <c r="E12" s="235"/>
      <c r="F12" s="235"/>
      <c r="G12" s="235"/>
      <c r="H12" s="235"/>
      <c r="I12" s="235"/>
      <c r="J12" s="235"/>
      <c r="K12" s="235"/>
      <c r="L12" s="235"/>
      <c r="M12" s="235"/>
      <c r="N12" s="235"/>
      <c r="O12" s="235"/>
      <c r="P12" s="235"/>
      <c r="Q12" s="235"/>
    </row>
    <row r="13" spans="1:18" x14ac:dyDescent="0.2">
      <c r="A13" s="236" t="s">
        <v>141</v>
      </c>
      <c r="B13" s="237"/>
      <c r="C13" s="237"/>
      <c r="D13" s="237"/>
      <c r="E13" s="237"/>
      <c r="F13" s="237"/>
      <c r="G13" s="237"/>
      <c r="H13" s="237"/>
      <c r="I13" s="237"/>
      <c r="J13" s="237"/>
      <c r="K13" s="237"/>
      <c r="L13" s="237"/>
      <c r="M13" s="237"/>
      <c r="N13" s="237"/>
      <c r="O13" s="237"/>
      <c r="P13" s="237"/>
      <c r="Q13" s="237"/>
      <c r="R13" s="237"/>
    </row>
    <row r="15" spans="1:18" x14ac:dyDescent="0.2">
      <c r="E15" s="208" t="s">
        <v>142</v>
      </c>
    </row>
    <row r="16" spans="1:18" x14ac:dyDescent="0.2">
      <c r="A16" s="231" t="s">
        <v>143</v>
      </c>
      <c r="B16" s="232"/>
    </row>
    <row r="17" spans="1:2" x14ac:dyDescent="0.2">
      <c r="A17" s="208" t="s">
        <v>144</v>
      </c>
      <c r="B17" s="208" t="s">
        <v>145</v>
      </c>
    </row>
    <row r="19" spans="1:2" x14ac:dyDescent="0.2">
      <c r="A19" s="208" t="s">
        <v>146</v>
      </c>
      <c r="B19" s="233" t="s">
        <v>147</v>
      </c>
    </row>
    <row r="21" spans="1:2" x14ac:dyDescent="0.2">
      <c r="A21" s="208" t="s">
        <v>148</v>
      </c>
      <c r="B21" s="208" t="s">
        <v>149</v>
      </c>
    </row>
    <row r="22" spans="1:2" x14ac:dyDescent="0.2">
      <c r="B22" s="208" t="s">
        <v>150</v>
      </c>
    </row>
    <row r="23" spans="1:2" x14ac:dyDescent="0.2">
      <c r="B23" s="208" t="s">
        <v>151</v>
      </c>
    </row>
    <row r="25" spans="1:2" x14ac:dyDescent="0.2">
      <c r="A25" s="208" t="s">
        <v>152</v>
      </c>
      <c r="B25" s="208" t="s">
        <v>153</v>
      </c>
    </row>
    <row r="27" spans="1:2" x14ac:dyDescent="0.2">
      <c r="A27" s="208" t="s">
        <v>154</v>
      </c>
      <c r="B27" s="208" t="s">
        <v>155</v>
      </c>
    </row>
    <row r="30" spans="1:2" x14ac:dyDescent="0.2">
      <c r="A30" s="231" t="s">
        <v>156</v>
      </c>
      <c r="B30" s="232"/>
    </row>
    <row r="31" spans="1:2" x14ac:dyDescent="0.2">
      <c r="A31" s="208" t="s">
        <v>157</v>
      </c>
    </row>
    <row r="32" spans="1:2" x14ac:dyDescent="0.2">
      <c r="A32" s="233" t="s">
        <v>158</v>
      </c>
    </row>
    <row r="46" spans="1:1" x14ac:dyDescent="0.2">
      <c r="A46" s="238"/>
    </row>
  </sheetData>
  <hyperlinks>
    <hyperlink ref="B19" r:id="rId1" xr:uid="{67852C36-D209-44D7-94B3-F51E1EFFF8B2}"/>
    <hyperlink ref="A2" r:id="rId2" xr:uid="{7ACE99DC-CFBB-4E23-8850-7D8CD842539C}"/>
    <hyperlink ref="A32" r:id="rId3" xr:uid="{5BF28FC8-A6C9-4D6F-ACE0-3133002803A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8"/>
  <sheetViews>
    <sheetView topLeftCell="A6" workbookViewId="0">
      <selection activeCell="V2" sqref="V2:V38"/>
    </sheetView>
  </sheetViews>
  <sheetFormatPr defaultRowHeight="12.75" x14ac:dyDescent="0.2"/>
  <cols>
    <col min="1" max="1" width="12.5703125" style="208" bestFit="1" customWidth="1"/>
    <col min="2" max="21" width="9.140625" style="208"/>
    <col min="22" max="22" width="12" style="76" bestFit="1" customWidth="1"/>
    <col min="23" max="16384" width="9.140625" style="208"/>
  </cols>
  <sheetData>
    <row r="1" spans="1:22" s="205" customFormat="1" ht="115.5" thickBot="1" x14ac:dyDescent="0.25">
      <c r="A1" s="199" t="s">
        <v>17</v>
      </c>
      <c r="B1" s="200" t="s">
        <v>116</v>
      </c>
      <c r="C1" s="200" t="s">
        <v>117</v>
      </c>
      <c r="D1" s="201" t="s">
        <v>20</v>
      </c>
      <c r="E1" s="199" t="s">
        <v>4</v>
      </c>
      <c r="F1" s="199" t="s">
        <v>18</v>
      </c>
      <c r="G1" s="199" t="s">
        <v>19</v>
      </c>
      <c r="H1" s="199" t="s">
        <v>21</v>
      </c>
      <c r="I1" s="202" t="s">
        <v>22</v>
      </c>
      <c r="J1" s="201" t="s">
        <v>118</v>
      </c>
      <c r="K1" s="199" t="s">
        <v>119</v>
      </c>
      <c r="L1" s="199" t="s">
        <v>120</v>
      </c>
      <c r="M1" s="199" t="s">
        <v>121</v>
      </c>
      <c r="N1" s="203" t="s">
        <v>122</v>
      </c>
      <c r="O1" s="199" t="s">
        <v>123</v>
      </c>
      <c r="P1" s="199" t="s">
        <v>124</v>
      </c>
      <c r="Q1" s="199" t="s">
        <v>125</v>
      </c>
      <c r="R1" s="203" t="s">
        <v>126</v>
      </c>
      <c r="S1" s="199" t="s">
        <v>127</v>
      </c>
      <c r="T1" s="199" t="s">
        <v>128</v>
      </c>
      <c r="U1" s="202" t="s">
        <v>129</v>
      </c>
      <c r="V1" s="204" t="s">
        <v>130</v>
      </c>
    </row>
    <row r="2" spans="1:22" ht="13.5" thickTop="1" x14ac:dyDescent="0.2">
      <c r="A2" s="206" t="s">
        <v>83</v>
      </c>
      <c r="B2" s="206" t="s">
        <v>79</v>
      </c>
      <c r="C2" s="206" t="s">
        <v>43</v>
      </c>
      <c r="D2" s="206">
        <v>2.0141000366210937</v>
      </c>
      <c r="E2" s="206">
        <v>4069</v>
      </c>
      <c r="F2" s="206">
        <v>1855</v>
      </c>
      <c r="G2" s="206">
        <v>1801</v>
      </c>
      <c r="H2" s="206">
        <v>2020.2571500997833</v>
      </c>
      <c r="I2" s="206">
        <v>921.00688459943422</v>
      </c>
      <c r="J2" s="206">
        <v>1880</v>
      </c>
      <c r="K2" s="206">
        <v>1670</v>
      </c>
      <c r="L2" s="206">
        <v>130</v>
      </c>
      <c r="M2" s="206">
        <v>40</v>
      </c>
      <c r="N2" s="207">
        <v>2.1276595744680851E-2</v>
      </c>
      <c r="O2" s="206">
        <v>20</v>
      </c>
      <c r="P2" s="206">
        <v>20</v>
      </c>
      <c r="Q2" s="206">
        <v>40</v>
      </c>
      <c r="R2" s="207">
        <v>2.1276595744680851E-2</v>
      </c>
      <c r="S2" s="206">
        <v>0</v>
      </c>
      <c r="T2" s="206">
        <v>0</v>
      </c>
      <c r="U2" s="206">
        <v>10</v>
      </c>
      <c r="V2" s="212" t="s">
        <v>7</v>
      </c>
    </row>
    <row r="3" spans="1:22" x14ac:dyDescent="0.2">
      <c r="A3" s="206" t="s">
        <v>84</v>
      </c>
      <c r="B3" s="206" t="s">
        <v>79</v>
      </c>
      <c r="C3" s="206" t="s">
        <v>43</v>
      </c>
      <c r="D3" s="206">
        <v>2.5094000244140626</v>
      </c>
      <c r="E3" s="206">
        <v>3424</v>
      </c>
      <c r="F3" s="206">
        <v>1294</v>
      </c>
      <c r="G3" s="206">
        <v>1264</v>
      </c>
      <c r="H3" s="206">
        <v>1364.4695810503524</v>
      </c>
      <c r="I3" s="206">
        <v>515.66110919367873</v>
      </c>
      <c r="J3" s="206">
        <v>1285</v>
      </c>
      <c r="K3" s="206">
        <v>1065</v>
      </c>
      <c r="L3" s="206">
        <v>60</v>
      </c>
      <c r="M3" s="206">
        <v>40</v>
      </c>
      <c r="N3" s="207">
        <v>3.1128404669260701E-2</v>
      </c>
      <c r="O3" s="206">
        <v>95</v>
      </c>
      <c r="P3" s="206">
        <v>0</v>
      </c>
      <c r="Q3" s="206">
        <v>95</v>
      </c>
      <c r="R3" s="207">
        <v>7.3929961089494164E-2</v>
      </c>
      <c r="S3" s="206">
        <v>0</v>
      </c>
      <c r="T3" s="206">
        <v>0</v>
      </c>
      <c r="U3" s="206">
        <v>15</v>
      </c>
      <c r="V3" s="212" t="s">
        <v>7</v>
      </c>
    </row>
    <row r="4" spans="1:22" x14ac:dyDescent="0.2">
      <c r="A4" s="206" t="s">
        <v>85</v>
      </c>
      <c r="B4" s="206" t="s">
        <v>79</v>
      </c>
      <c r="C4" s="206" t="s">
        <v>43</v>
      </c>
      <c r="D4" s="206">
        <v>4.3216000366210938</v>
      </c>
      <c r="E4" s="206">
        <v>4927</v>
      </c>
      <c r="F4" s="206">
        <v>2570</v>
      </c>
      <c r="G4" s="206">
        <v>2499</v>
      </c>
      <c r="H4" s="206">
        <v>1140.086995151973</v>
      </c>
      <c r="I4" s="206">
        <v>594.68714786697194</v>
      </c>
      <c r="J4" s="206">
        <v>1935</v>
      </c>
      <c r="K4" s="206">
        <v>1640</v>
      </c>
      <c r="L4" s="206">
        <v>80</v>
      </c>
      <c r="M4" s="206">
        <v>50</v>
      </c>
      <c r="N4" s="207">
        <v>2.5839793281653745E-2</v>
      </c>
      <c r="O4" s="206">
        <v>110</v>
      </c>
      <c r="P4" s="206">
        <v>25</v>
      </c>
      <c r="Q4" s="206">
        <v>135</v>
      </c>
      <c r="R4" s="207">
        <v>6.9767441860465115E-2</v>
      </c>
      <c r="S4" s="206">
        <v>0</v>
      </c>
      <c r="T4" s="206">
        <v>0</v>
      </c>
      <c r="U4" s="206">
        <v>20</v>
      </c>
      <c r="V4" s="212" t="s">
        <v>7</v>
      </c>
    </row>
    <row r="5" spans="1:22" x14ac:dyDescent="0.2">
      <c r="A5" s="206" t="s">
        <v>86</v>
      </c>
      <c r="B5" s="206" t="s">
        <v>79</v>
      </c>
      <c r="C5" s="206" t="s">
        <v>43</v>
      </c>
      <c r="D5" s="206">
        <v>2.6733999633789063</v>
      </c>
      <c r="E5" s="206">
        <v>4168</v>
      </c>
      <c r="F5" s="206">
        <v>1659</v>
      </c>
      <c r="G5" s="206">
        <v>1636</v>
      </c>
      <c r="H5" s="206">
        <v>1559.0633863599187</v>
      </c>
      <c r="I5" s="206">
        <v>620.55809932128238</v>
      </c>
      <c r="J5" s="206">
        <v>2105</v>
      </c>
      <c r="K5" s="206">
        <v>1780</v>
      </c>
      <c r="L5" s="206">
        <v>145</v>
      </c>
      <c r="M5" s="206">
        <v>80</v>
      </c>
      <c r="N5" s="207">
        <v>3.800475059382423E-2</v>
      </c>
      <c r="O5" s="206">
        <v>80</v>
      </c>
      <c r="P5" s="206">
        <v>15</v>
      </c>
      <c r="Q5" s="206">
        <v>95</v>
      </c>
      <c r="R5" s="207">
        <v>4.5130641330166268E-2</v>
      </c>
      <c r="S5" s="206">
        <v>0</v>
      </c>
      <c r="T5" s="206">
        <v>0</v>
      </c>
      <c r="U5" s="206">
        <v>0</v>
      </c>
      <c r="V5" s="212" t="s">
        <v>7</v>
      </c>
    </row>
    <row r="6" spans="1:22" x14ac:dyDescent="0.2">
      <c r="A6" s="206" t="s">
        <v>87</v>
      </c>
      <c r="B6" s="206" t="s">
        <v>79</v>
      </c>
      <c r="C6" s="206" t="s">
        <v>43</v>
      </c>
      <c r="D6" s="206">
        <v>1.7283000183105468</v>
      </c>
      <c r="E6" s="206">
        <v>3250</v>
      </c>
      <c r="F6" s="206">
        <v>1308</v>
      </c>
      <c r="G6" s="206">
        <v>1291</v>
      </c>
      <c r="H6" s="206">
        <v>1880.4605482657751</v>
      </c>
      <c r="I6" s="206">
        <v>756.8130452712719</v>
      </c>
      <c r="J6" s="206">
        <v>1550</v>
      </c>
      <c r="K6" s="206">
        <v>1405</v>
      </c>
      <c r="L6" s="206">
        <v>60</v>
      </c>
      <c r="M6" s="206">
        <v>15</v>
      </c>
      <c r="N6" s="207">
        <v>9.6774193548387101E-3</v>
      </c>
      <c r="O6" s="206">
        <v>45</v>
      </c>
      <c r="P6" s="206">
        <v>15</v>
      </c>
      <c r="Q6" s="206">
        <v>60</v>
      </c>
      <c r="R6" s="207">
        <v>3.870967741935484E-2</v>
      </c>
      <c r="S6" s="206">
        <v>0</v>
      </c>
      <c r="T6" s="206">
        <v>10</v>
      </c>
      <c r="U6" s="206">
        <v>10</v>
      </c>
      <c r="V6" s="212" t="s">
        <v>7</v>
      </c>
    </row>
    <row r="7" spans="1:22" x14ac:dyDescent="0.2">
      <c r="A7" s="209" t="s">
        <v>78</v>
      </c>
      <c r="B7" s="209" t="s">
        <v>79</v>
      </c>
      <c r="C7" s="209" t="s">
        <v>43</v>
      </c>
      <c r="D7" s="209">
        <v>2.5844000244140624</v>
      </c>
      <c r="E7" s="209">
        <v>4019</v>
      </c>
      <c r="F7" s="209">
        <v>2200</v>
      </c>
      <c r="G7" s="209">
        <v>1978</v>
      </c>
      <c r="H7" s="209">
        <v>1555.099815057149</v>
      </c>
      <c r="I7" s="209">
        <v>851.26140660008161</v>
      </c>
      <c r="J7" s="209">
        <v>1630</v>
      </c>
      <c r="K7" s="209">
        <v>1085</v>
      </c>
      <c r="L7" s="209">
        <v>130</v>
      </c>
      <c r="M7" s="209">
        <v>45</v>
      </c>
      <c r="N7" s="210">
        <v>2.7607361963190184E-2</v>
      </c>
      <c r="O7" s="209">
        <v>335</v>
      </c>
      <c r="P7" s="209">
        <v>15</v>
      </c>
      <c r="Q7" s="209">
        <v>350</v>
      </c>
      <c r="R7" s="210">
        <v>0.21472392638036811</v>
      </c>
      <c r="S7" s="209">
        <v>0</v>
      </c>
      <c r="T7" s="209">
        <v>10</v>
      </c>
      <c r="U7" s="209">
        <v>10</v>
      </c>
      <c r="V7" s="213" t="s">
        <v>5</v>
      </c>
    </row>
    <row r="8" spans="1:22" x14ac:dyDescent="0.2">
      <c r="A8" s="209" t="s">
        <v>80</v>
      </c>
      <c r="B8" s="209" t="s">
        <v>79</v>
      </c>
      <c r="C8" s="209" t="s">
        <v>43</v>
      </c>
      <c r="D8" s="209">
        <v>1.4160000610351562</v>
      </c>
      <c r="E8" s="209">
        <v>3329</v>
      </c>
      <c r="F8" s="209">
        <v>1713</v>
      </c>
      <c r="G8" s="209">
        <v>1634</v>
      </c>
      <c r="H8" s="209">
        <v>2350.9885992281384</v>
      </c>
      <c r="I8" s="209">
        <v>1209.7457105670774</v>
      </c>
      <c r="J8" s="209">
        <v>1450</v>
      </c>
      <c r="K8" s="209">
        <v>1110</v>
      </c>
      <c r="L8" s="209">
        <v>110</v>
      </c>
      <c r="M8" s="209">
        <v>65</v>
      </c>
      <c r="N8" s="210">
        <v>4.4827586206896551E-2</v>
      </c>
      <c r="O8" s="209">
        <v>125</v>
      </c>
      <c r="P8" s="209">
        <v>30</v>
      </c>
      <c r="Q8" s="209">
        <v>155</v>
      </c>
      <c r="R8" s="210">
        <v>0.10689655172413794</v>
      </c>
      <c r="S8" s="209">
        <v>0</v>
      </c>
      <c r="T8" s="209">
        <v>0</v>
      </c>
      <c r="U8" s="209">
        <v>10</v>
      </c>
      <c r="V8" s="213" t="s">
        <v>5</v>
      </c>
    </row>
    <row r="9" spans="1:22" x14ac:dyDescent="0.2">
      <c r="A9" s="209" t="s">
        <v>81</v>
      </c>
      <c r="B9" s="209" t="s">
        <v>79</v>
      </c>
      <c r="C9" s="209" t="s">
        <v>43</v>
      </c>
      <c r="D9" s="209">
        <v>1.3449000549316406</v>
      </c>
      <c r="E9" s="209">
        <v>3843</v>
      </c>
      <c r="F9" s="209">
        <v>2063</v>
      </c>
      <c r="G9" s="209">
        <v>1923</v>
      </c>
      <c r="H9" s="209">
        <v>2857.4614045913877</v>
      </c>
      <c r="I9" s="209">
        <v>1533.9429814395089</v>
      </c>
      <c r="J9" s="209">
        <v>1240</v>
      </c>
      <c r="K9" s="209">
        <v>740</v>
      </c>
      <c r="L9" s="209">
        <v>105</v>
      </c>
      <c r="M9" s="209">
        <v>65</v>
      </c>
      <c r="N9" s="210">
        <v>5.2419354838709679E-2</v>
      </c>
      <c r="O9" s="209">
        <v>305</v>
      </c>
      <c r="P9" s="209">
        <v>15</v>
      </c>
      <c r="Q9" s="209">
        <v>320</v>
      </c>
      <c r="R9" s="210">
        <v>0.25806451612903225</v>
      </c>
      <c r="S9" s="209">
        <v>0</v>
      </c>
      <c r="T9" s="209">
        <v>0</v>
      </c>
      <c r="U9" s="209">
        <v>10</v>
      </c>
      <c r="V9" s="213" t="s">
        <v>5</v>
      </c>
    </row>
    <row r="10" spans="1:22" x14ac:dyDescent="0.2">
      <c r="A10" s="206" t="s">
        <v>88</v>
      </c>
      <c r="B10" s="206" t="s">
        <v>79</v>
      </c>
      <c r="C10" s="206" t="s">
        <v>43</v>
      </c>
      <c r="D10" s="206">
        <v>3.3508999633789061</v>
      </c>
      <c r="E10" s="206">
        <v>2649</v>
      </c>
      <c r="F10" s="206">
        <v>1248</v>
      </c>
      <c r="G10" s="206">
        <v>1209</v>
      </c>
      <c r="H10" s="206">
        <v>790.53389505810856</v>
      </c>
      <c r="I10" s="206">
        <v>372.43725973292544</v>
      </c>
      <c r="J10" s="206">
        <v>1265</v>
      </c>
      <c r="K10" s="206">
        <v>1045</v>
      </c>
      <c r="L10" s="206">
        <v>105</v>
      </c>
      <c r="M10" s="206">
        <v>55</v>
      </c>
      <c r="N10" s="207">
        <v>4.3478260869565216E-2</v>
      </c>
      <c r="O10" s="206">
        <v>45</v>
      </c>
      <c r="P10" s="206">
        <v>10</v>
      </c>
      <c r="Q10" s="206">
        <v>55</v>
      </c>
      <c r="R10" s="207">
        <v>4.3478260869565216E-2</v>
      </c>
      <c r="S10" s="206">
        <v>0</v>
      </c>
      <c r="T10" s="206">
        <v>0</v>
      </c>
      <c r="U10" s="206">
        <v>0</v>
      </c>
      <c r="V10" s="212" t="s">
        <v>7</v>
      </c>
    </row>
    <row r="11" spans="1:22" x14ac:dyDescent="0.2">
      <c r="A11" s="206" t="s">
        <v>89</v>
      </c>
      <c r="B11" s="206" t="s">
        <v>79</v>
      </c>
      <c r="C11" s="206" t="s">
        <v>43</v>
      </c>
      <c r="D11" s="206">
        <v>9.3791998291015624</v>
      </c>
      <c r="E11" s="206">
        <v>4845</v>
      </c>
      <c r="F11" s="206">
        <v>2101</v>
      </c>
      <c r="G11" s="206">
        <v>2038</v>
      </c>
      <c r="H11" s="206">
        <v>516.56858668977782</v>
      </c>
      <c r="I11" s="206">
        <v>224.00631592058272</v>
      </c>
      <c r="J11" s="206">
        <v>2145</v>
      </c>
      <c r="K11" s="206">
        <v>1840</v>
      </c>
      <c r="L11" s="206">
        <v>70</v>
      </c>
      <c r="M11" s="206">
        <v>90</v>
      </c>
      <c r="N11" s="207">
        <v>4.195804195804196E-2</v>
      </c>
      <c r="O11" s="206">
        <v>95</v>
      </c>
      <c r="P11" s="206">
        <v>15</v>
      </c>
      <c r="Q11" s="206">
        <v>110</v>
      </c>
      <c r="R11" s="207">
        <v>5.128205128205128E-2</v>
      </c>
      <c r="S11" s="206">
        <v>0</v>
      </c>
      <c r="T11" s="206">
        <v>0</v>
      </c>
      <c r="U11" s="206">
        <v>35</v>
      </c>
      <c r="V11" s="212" t="s">
        <v>7</v>
      </c>
    </row>
    <row r="12" spans="1:22" x14ac:dyDescent="0.2">
      <c r="A12" s="206" t="s">
        <v>90</v>
      </c>
      <c r="B12" s="206" t="s">
        <v>79</v>
      </c>
      <c r="C12" s="206" t="s">
        <v>43</v>
      </c>
      <c r="D12" s="206">
        <v>9.0730999755859383</v>
      </c>
      <c r="E12" s="206">
        <v>3594</v>
      </c>
      <c r="F12" s="206">
        <v>1450</v>
      </c>
      <c r="G12" s="206">
        <v>1430</v>
      </c>
      <c r="H12" s="206">
        <v>396.11599229268938</v>
      </c>
      <c r="I12" s="206">
        <v>159.81307424162483</v>
      </c>
      <c r="J12" s="206">
        <v>1725</v>
      </c>
      <c r="K12" s="206">
        <v>1560</v>
      </c>
      <c r="L12" s="206">
        <v>80</v>
      </c>
      <c r="M12" s="206">
        <v>25</v>
      </c>
      <c r="N12" s="207">
        <v>1.4492753623188406E-2</v>
      </c>
      <c r="O12" s="206">
        <v>35</v>
      </c>
      <c r="P12" s="206">
        <v>20</v>
      </c>
      <c r="Q12" s="206">
        <v>55</v>
      </c>
      <c r="R12" s="207">
        <v>3.1884057971014491E-2</v>
      </c>
      <c r="S12" s="206">
        <v>0</v>
      </c>
      <c r="T12" s="206">
        <v>0</v>
      </c>
      <c r="U12" s="206">
        <v>0</v>
      </c>
      <c r="V12" s="212" t="s">
        <v>7</v>
      </c>
    </row>
    <row r="13" spans="1:22" x14ac:dyDescent="0.2">
      <c r="A13" s="206" t="s">
        <v>91</v>
      </c>
      <c r="B13" s="206" t="s">
        <v>79</v>
      </c>
      <c r="C13" s="206" t="s">
        <v>43</v>
      </c>
      <c r="D13" s="206">
        <v>12.426500244140625</v>
      </c>
      <c r="E13" s="206">
        <v>4412</v>
      </c>
      <c r="F13" s="206">
        <v>1961</v>
      </c>
      <c r="G13" s="206">
        <v>1925</v>
      </c>
      <c r="H13" s="206">
        <v>355.04767338497879</v>
      </c>
      <c r="I13" s="206">
        <v>157.80790741340513</v>
      </c>
      <c r="J13" s="206">
        <v>1955</v>
      </c>
      <c r="K13" s="206">
        <v>1635</v>
      </c>
      <c r="L13" s="206">
        <v>140</v>
      </c>
      <c r="M13" s="206">
        <v>50</v>
      </c>
      <c r="N13" s="207">
        <v>2.557544757033248E-2</v>
      </c>
      <c r="O13" s="206">
        <v>95</v>
      </c>
      <c r="P13" s="206">
        <v>25</v>
      </c>
      <c r="Q13" s="206">
        <v>120</v>
      </c>
      <c r="R13" s="207">
        <v>6.1381074168797956E-2</v>
      </c>
      <c r="S13" s="206">
        <v>0</v>
      </c>
      <c r="T13" s="206">
        <v>0</v>
      </c>
      <c r="U13" s="206">
        <v>0</v>
      </c>
      <c r="V13" s="212" t="s">
        <v>7</v>
      </c>
    </row>
    <row r="14" spans="1:22" x14ac:dyDescent="0.2">
      <c r="A14" s="206" t="s">
        <v>92</v>
      </c>
      <c r="B14" s="206" t="s">
        <v>79</v>
      </c>
      <c r="C14" s="206" t="s">
        <v>43</v>
      </c>
      <c r="D14" s="206">
        <v>1.4008000183105469</v>
      </c>
      <c r="E14" s="206">
        <v>2869</v>
      </c>
      <c r="F14" s="206">
        <v>1212</v>
      </c>
      <c r="G14" s="206">
        <v>1195</v>
      </c>
      <c r="H14" s="206">
        <v>2048.1153358779898</v>
      </c>
      <c r="I14" s="206">
        <v>865.21986304779489</v>
      </c>
      <c r="J14" s="206">
        <v>1315</v>
      </c>
      <c r="K14" s="206">
        <v>1150</v>
      </c>
      <c r="L14" s="206">
        <v>50</v>
      </c>
      <c r="M14" s="206">
        <v>70</v>
      </c>
      <c r="N14" s="207">
        <v>5.3231939163498096E-2</v>
      </c>
      <c r="O14" s="206">
        <v>30</v>
      </c>
      <c r="P14" s="206">
        <v>10</v>
      </c>
      <c r="Q14" s="206">
        <v>40</v>
      </c>
      <c r="R14" s="207">
        <v>3.0418250950570342E-2</v>
      </c>
      <c r="S14" s="206">
        <v>0</v>
      </c>
      <c r="T14" s="206">
        <v>0</v>
      </c>
      <c r="U14" s="206">
        <v>10</v>
      </c>
      <c r="V14" s="212" t="s">
        <v>7</v>
      </c>
    </row>
    <row r="15" spans="1:22" x14ac:dyDescent="0.2">
      <c r="A15" s="206" t="s">
        <v>93</v>
      </c>
      <c r="B15" s="206" t="s">
        <v>79</v>
      </c>
      <c r="C15" s="206" t="s">
        <v>43</v>
      </c>
      <c r="D15" s="206">
        <v>15.293299560546876</v>
      </c>
      <c r="E15" s="206">
        <v>6981</v>
      </c>
      <c r="F15" s="206">
        <v>2777</v>
      </c>
      <c r="G15" s="206">
        <v>2745</v>
      </c>
      <c r="H15" s="206">
        <v>456.47441694069357</v>
      </c>
      <c r="I15" s="206">
        <v>181.58278983588397</v>
      </c>
      <c r="J15" s="206">
        <v>3055</v>
      </c>
      <c r="K15" s="206">
        <v>2770</v>
      </c>
      <c r="L15" s="206">
        <v>125</v>
      </c>
      <c r="M15" s="206">
        <v>40</v>
      </c>
      <c r="N15" s="207">
        <v>1.3093289689034371E-2</v>
      </c>
      <c r="O15" s="206">
        <v>45</v>
      </c>
      <c r="P15" s="206">
        <v>30</v>
      </c>
      <c r="Q15" s="206">
        <v>75</v>
      </c>
      <c r="R15" s="207">
        <v>2.4549918166939442E-2</v>
      </c>
      <c r="S15" s="206">
        <v>20</v>
      </c>
      <c r="T15" s="206">
        <v>0</v>
      </c>
      <c r="U15" s="206">
        <v>30</v>
      </c>
      <c r="V15" s="212" t="s">
        <v>7</v>
      </c>
    </row>
    <row r="16" spans="1:22" x14ac:dyDescent="0.2">
      <c r="A16" s="208" t="s">
        <v>104</v>
      </c>
      <c r="B16" s="208" t="s">
        <v>79</v>
      </c>
      <c r="C16" s="208" t="s">
        <v>43</v>
      </c>
      <c r="D16" s="208">
        <v>125.825302734375</v>
      </c>
      <c r="E16" s="208">
        <v>7072</v>
      </c>
      <c r="F16" s="208">
        <v>2898</v>
      </c>
      <c r="G16" s="208">
        <v>2821</v>
      </c>
      <c r="H16" s="208">
        <v>56.204911463073763</v>
      </c>
      <c r="I16" s="208">
        <v>23.031933458708679</v>
      </c>
      <c r="J16" s="208">
        <v>3145</v>
      </c>
      <c r="K16" s="208">
        <v>2890</v>
      </c>
      <c r="L16" s="208">
        <v>75</v>
      </c>
      <c r="M16" s="208">
        <v>55</v>
      </c>
      <c r="N16" s="211">
        <v>1.7488076311605722E-2</v>
      </c>
      <c r="O16" s="208">
        <v>100</v>
      </c>
      <c r="P16" s="208">
        <v>15</v>
      </c>
      <c r="Q16" s="208">
        <v>115</v>
      </c>
      <c r="R16" s="211">
        <v>3.6565977742448331E-2</v>
      </c>
      <c r="S16" s="208">
        <v>0</v>
      </c>
      <c r="T16" s="208">
        <v>0</v>
      </c>
      <c r="U16" s="208">
        <v>0</v>
      </c>
      <c r="V16" s="76" t="s">
        <v>3</v>
      </c>
    </row>
    <row r="17" spans="1:22" x14ac:dyDescent="0.2">
      <c r="A17" s="206" t="s">
        <v>94</v>
      </c>
      <c r="B17" s="206" t="s">
        <v>79</v>
      </c>
      <c r="C17" s="206" t="s">
        <v>43</v>
      </c>
      <c r="D17" s="206">
        <v>1.3000999450683595</v>
      </c>
      <c r="E17" s="206">
        <v>3384</v>
      </c>
      <c r="F17" s="206">
        <v>1685</v>
      </c>
      <c r="G17" s="206">
        <v>1625</v>
      </c>
      <c r="H17" s="206">
        <v>2602.8768117685513</v>
      </c>
      <c r="I17" s="206">
        <v>1296.0542044414919</v>
      </c>
      <c r="J17" s="206">
        <v>1275</v>
      </c>
      <c r="K17" s="206">
        <v>1095</v>
      </c>
      <c r="L17" s="206">
        <v>60</v>
      </c>
      <c r="M17" s="206">
        <v>15</v>
      </c>
      <c r="N17" s="207">
        <v>1.1764705882352941E-2</v>
      </c>
      <c r="O17" s="206">
        <v>65</v>
      </c>
      <c r="P17" s="206">
        <v>25</v>
      </c>
      <c r="Q17" s="206">
        <v>90</v>
      </c>
      <c r="R17" s="207">
        <v>7.0588235294117646E-2</v>
      </c>
      <c r="S17" s="206">
        <v>0</v>
      </c>
      <c r="T17" s="206">
        <v>10</v>
      </c>
      <c r="U17" s="206">
        <v>0</v>
      </c>
      <c r="V17" s="212" t="s">
        <v>7</v>
      </c>
    </row>
    <row r="18" spans="1:22" x14ac:dyDescent="0.2">
      <c r="A18" s="206" t="s">
        <v>95</v>
      </c>
      <c r="B18" s="206" t="s">
        <v>79</v>
      </c>
      <c r="C18" s="206" t="s">
        <v>43</v>
      </c>
      <c r="D18" s="206">
        <v>1.1758000183105468</v>
      </c>
      <c r="E18" s="206">
        <v>3529</v>
      </c>
      <c r="F18" s="206">
        <v>1681</v>
      </c>
      <c r="G18" s="206">
        <v>1626</v>
      </c>
      <c r="H18" s="206">
        <v>3001.3607289024017</v>
      </c>
      <c r="I18" s="206">
        <v>1429.6648867341846</v>
      </c>
      <c r="J18" s="206">
        <v>1325</v>
      </c>
      <c r="K18" s="206">
        <v>1110</v>
      </c>
      <c r="L18" s="206">
        <v>55</v>
      </c>
      <c r="M18" s="206">
        <v>35</v>
      </c>
      <c r="N18" s="207">
        <v>2.6415094339622643E-2</v>
      </c>
      <c r="O18" s="206">
        <v>100</v>
      </c>
      <c r="P18" s="206">
        <v>20</v>
      </c>
      <c r="Q18" s="206">
        <v>120</v>
      </c>
      <c r="R18" s="207">
        <v>9.056603773584905E-2</v>
      </c>
      <c r="S18" s="206">
        <v>0</v>
      </c>
      <c r="T18" s="206">
        <v>0</v>
      </c>
      <c r="U18" s="206">
        <v>10</v>
      </c>
      <c r="V18" s="212" t="s">
        <v>7</v>
      </c>
    </row>
    <row r="19" spans="1:22" x14ac:dyDescent="0.2">
      <c r="A19" s="206" t="s">
        <v>96</v>
      </c>
      <c r="B19" s="206" t="s">
        <v>79</v>
      </c>
      <c r="C19" s="206" t="s">
        <v>43</v>
      </c>
      <c r="D19" s="206">
        <v>1.3680000305175781</v>
      </c>
      <c r="E19" s="206">
        <v>3241</v>
      </c>
      <c r="F19" s="206">
        <v>1464</v>
      </c>
      <c r="G19" s="206">
        <v>1433</v>
      </c>
      <c r="H19" s="206">
        <v>2369.1519939321774</v>
      </c>
      <c r="I19" s="206">
        <v>1070.1754147228348</v>
      </c>
      <c r="J19" s="206">
        <v>1250</v>
      </c>
      <c r="K19" s="206">
        <v>1050</v>
      </c>
      <c r="L19" s="206">
        <v>85</v>
      </c>
      <c r="M19" s="206">
        <v>20</v>
      </c>
      <c r="N19" s="207">
        <v>1.6E-2</v>
      </c>
      <c r="O19" s="206">
        <v>90</v>
      </c>
      <c r="P19" s="206">
        <v>0</v>
      </c>
      <c r="Q19" s="206">
        <v>90</v>
      </c>
      <c r="R19" s="207">
        <v>7.1999999999999995E-2</v>
      </c>
      <c r="S19" s="206">
        <v>0</v>
      </c>
      <c r="T19" s="206">
        <v>0</v>
      </c>
      <c r="U19" s="206">
        <v>10</v>
      </c>
      <c r="V19" s="212" t="s">
        <v>7</v>
      </c>
    </row>
    <row r="20" spans="1:22" x14ac:dyDescent="0.2">
      <c r="A20" s="206" t="s">
        <v>97</v>
      </c>
      <c r="B20" s="206" t="s">
        <v>79</v>
      </c>
      <c r="C20" s="206" t="s">
        <v>43</v>
      </c>
      <c r="D20" s="206">
        <v>7.6785998535156246</v>
      </c>
      <c r="E20" s="206">
        <v>6962</v>
      </c>
      <c r="F20" s="206">
        <v>3090</v>
      </c>
      <c r="G20" s="206">
        <v>2967</v>
      </c>
      <c r="H20" s="206">
        <v>906.67571338705307</v>
      </c>
      <c r="I20" s="206">
        <v>402.41711496207898</v>
      </c>
      <c r="J20" s="206">
        <v>3350</v>
      </c>
      <c r="K20" s="206">
        <v>2850</v>
      </c>
      <c r="L20" s="206">
        <v>195</v>
      </c>
      <c r="M20" s="206">
        <v>95</v>
      </c>
      <c r="N20" s="207">
        <v>2.8358208955223882E-2</v>
      </c>
      <c r="O20" s="206">
        <v>140</v>
      </c>
      <c r="P20" s="206">
        <v>25</v>
      </c>
      <c r="Q20" s="206">
        <v>165</v>
      </c>
      <c r="R20" s="207">
        <v>4.9253731343283584E-2</v>
      </c>
      <c r="S20" s="206">
        <v>10</v>
      </c>
      <c r="T20" s="206">
        <v>10</v>
      </c>
      <c r="U20" s="206">
        <v>25</v>
      </c>
      <c r="V20" s="212" t="s">
        <v>7</v>
      </c>
    </row>
    <row r="21" spans="1:22" x14ac:dyDescent="0.2">
      <c r="A21" s="208" t="s">
        <v>105</v>
      </c>
      <c r="B21" s="208" t="s">
        <v>79</v>
      </c>
      <c r="C21" s="208" t="s">
        <v>43</v>
      </c>
      <c r="D21" s="208">
        <v>33.456799316406247</v>
      </c>
      <c r="E21" s="208">
        <v>969</v>
      </c>
      <c r="F21" s="208">
        <v>395</v>
      </c>
      <c r="G21" s="208">
        <v>390</v>
      </c>
      <c r="H21" s="208">
        <v>28.96272266919539</v>
      </c>
      <c r="I21" s="208">
        <v>11.806269818712259</v>
      </c>
      <c r="J21" s="208">
        <v>405</v>
      </c>
      <c r="K21" s="208">
        <v>370</v>
      </c>
      <c r="L21" s="208">
        <v>20</v>
      </c>
      <c r="M21" s="208">
        <v>0</v>
      </c>
      <c r="N21" s="211">
        <v>0</v>
      </c>
      <c r="O21" s="208">
        <v>10</v>
      </c>
      <c r="P21" s="208">
        <v>0</v>
      </c>
      <c r="Q21" s="208">
        <v>10</v>
      </c>
      <c r="R21" s="211">
        <v>2.4691358024691357E-2</v>
      </c>
      <c r="S21" s="208">
        <v>0</v>
      </c>
      <c r="T21" s="208">
        <v>0</v>
      </c>
      <c r="U21" s="208">
        <v>0</v>
      </c>
      <c r="V21" s="76" t="s">
        <v>3</v>
      </c>
    </row>
    <row r="22" spans="1:22" x14ac:dyDescent="0.2">
      <c r="A22" s="209" t="s">
        <v>82</v>
      </c>
      <c r="B22" s="209" t="s">
        <v>79</v>
      </c>
      <c r="C22" s="209" t="s">
        <v>43</v>
      </c>
      <c r="D22" s="209">
        <v>0.87930000305175782</v>
      </c>
      <c r="E22" s="209">
        <v>2412</v>
      </c>
      <c r="F22" s="209">
        <v>1379</v>
      </c>
      <c r="G22" s="209">
        <v>1283</v>
      </c>
      <c r="H22" s="209">
        <v>2743.0910856689984</v>
      </c>
      <c r="I22" s="209">
        <v>1568.2929548663137</v>
      </c>
      <c r="J22" s="209">
        <v>710</v>
      </c>
      <c r="K22" s="209">
        <v>460</v>
      </c>
      <c r="L22" s="209">
        <v>30</v>
      </c>
      <c r="M22" s="209">
        <v>80</v>
      </c>
      <c r="N22" s="210">
        <v>0.11267605633802817</v>
      </c>
      <c r="O22" s="209">
        <v>120</v>
      </c>
      <c r="P22" s="209">
        <v>0</v>
      </c>
      <c r="Q22" s="209">
        <v>120</v>
      </c>
      <c r="R22" s="210">
        <v>0.16901408450704225</v>
      </c>
      <c r="S22" s="209">
        <v>0</v>
      </c>
      <c r="T22" s="209">
        <v>0</v>
      </c>
      <c r="U22" s="209">
        <v>15</v>
      </c>
      <c r="V22" s="213" t="s">
        <v>5</v>
      </c>
    </row>
    <row r="23" spans="1:22" x14ac:dyDescent="0.2">
      <c r="A23" s="206" t="s">
        <v>98</v>
      </c>
      <c r="B23" s="206" t="s">
        <v>79</v>
      </c>
      <c r="C23" s="206" t="s">
        <v>43</v>
      </c>
      <c r="D23" s="206">
        <v>0.62849998474121094</v>
      </c>
      <c r="E23" s="206">
        <v>2281</v>
      </c>
      <c r="F23" s="206">
        <v>1259</v>
      </c>
      <c r="G23" s="206">
        <v>1207</v>
      </c>
      <c r="H23" s="206">
        <v>3629.2761422090043</v>
      </c>
      <c r="I23" s="206">
        <v>2003.182228426627</v>
      </c>
      <c r="J23" s="206">
        <v>790</v>
      </c>
      <c r="K23" s="206">
        <v>670</v>
      </c>
      <c r="L23" s="206">
        <v>55</v>
      </c>
      <c r="M23" s="206">
        <v>10</v>
      </c>
      <c r="N23" s="207">
        <v>1.2658227848101266E-2</v>
      </c>
      <c r="O23" s="206">
        <v>50</v>
      </c>
      <c r="P23" s="206">
        <v>0</v>
      </c>
      <c r="Q23" s="206">
        <v>50</v>
      </c>
      <c r="R23" s="207">
        <v>6.3291139240506333E-2</v>
      </c>
      <c r="S23" s="206">
        <v>0</v>
      </c>
      <c r="T23" s="206">
        <v>0</v>
      </c>
      <c r="U23" s="206">
        <v>0</v>
      </c>
      <c r="V23" s="212" t="s">
        <v>7</v>
      </c>
    </row>
    <row r="24" spans="1:22" x14ac:dyDescent="0.2">
      <c r="A24" s="206" t="s">
        <v>99</v>
      </c>
      <c r="B24" s="206" t="s">
        <v>79</v>
      </c>
      <c r="C24" s="206" t="s">
        <v>43</v>
      </c>
      <c r="D24" s="206">
        <v>5.5370001220703129</v>
      </c>
      <c r="E24" s="206">
        <v>5793</v>
      </c>
      <c r="F24" s="206">
        <v>2709</v>
      </c>
      <c r="G24" s="206">
        <v>2655</v>
      </c>
      <c r="H24" s="206">
        <v>1046.2343999071409</v>
      </c>
      <c r="I24" s="206">
        <v>489.2540979368971</v>
      </c>
      <c r="J24" s="206">
        <v>2310</v>
      </c>
      <c r="K24" s="206">
        <v>2000</v>
      </c>
      <c r="L24" s="206">
        <v>160</v>
      </c>
      <c r="M24" s="206">
        <v>55</v>
      </c>
      <c r="N24" s="207">
        <v>2.3809523809523808E-2</v>
      </c>
      <c r="O24" s="206">
        <v>75</v>
      </c>
      <c r="P24" s="206">
        <v>15</v>
      </c>
      <c r="Q24" s="206">
        <v>90</v>
      </c>
      <c r="R24" s="207">
        <v>3.896103896103896E-2</v>
      </c>
      <c r="S24" s="206">
        <v>0</v>
      </c>
      <c r="T24" s="206">
        <v>0</v>
      </c>
      <c r="U24" s="206">
        <v>0</v>
      </c>
      <c r="V24" s="212" t="s">
        <v>7</v>
      </c>
    </row>
    <row r="25" spans="1:22" x14ac:dyDescent="0.2">
      <c r="A25" s="208" t="s">
        <v>106</v>
      </c>
      <c r="B25" s="208" t="s">
        <v>79</v>
      </c>
      <c r="C25" s="208" t="s">
        <v>43</v>
      </c>
      <c r="D25" s="208">
        <v>230.51849999999999</v>
      </c>
      <c r="E25" s="208">
        <v>3341</v>
      </c>
      <c r="F25" s="208">
        <v>1727</v>
      </c>
      <c r="G25" s="208">
        <v>1400</v>
      </c>
      <c r="H25" s="208">
        <v>14.493413760717687</v>
      </c>
      <c r="I25" s="208">
        <v>7.4918065144446109</v>
      </c>
      <c r="J25" s="208">
        <v>1490</v>
      </c>
      <c r="K25" s="208">
        <v>1300</v>
      </c>
      <c r="L25" s="208">
        <v>100</v>
      </c>
      <c r="M25" s="208">
        <v>10</v>
      </c>
      <c r="N25" s="211">
        <v>6.7114093959731542E-3</v>
      </c>
      <c r="O25" s="208">
        <v>60</v>
      </c>
      <c r="P25" s="208">
        <v>0</v>
      </c>
      <c r="Q25" s="208">
        <v>60</v>
      </c>
      <c r="R25" s="211">
        <v>4.0268456375838924E-2</v>
      </c>
      <c r="S25" s="208">
        <v>0</v>
      </c>
      <c r="T25" s="208">
        <v>0</v>
      </c>
      <c r="U25" s="208">
        <v>20</v>
      </c>
      <c r="V25" s="76" t="s">
        <v>3</v>
      </c>
    </row>
    <row r="26" spans="1:22" x14ac:dyDescent="0.2">
      <c r="A26" s="208" t="s">
        <v>107</v>
      </c>
      <c r="B26" s="208" t="s">
        <v>79</v>
      </c>
      <c r="C26" s="208" t="s">
        <v>43</v>
      </c>
      <c r="D26" s="208">
        <v>79.4718017578125</v>
      </c>
      <c r="E26" s="208">
        <v>2834</v>
      </c>
      <c r="F26" s="208">
        <v>1162</v>
      </c>
      <c r="G26" s="208">
        <v>1087</v>
      </c>
      <c r="H26" s="208">
        <v>35.66044731987472</v>
      </c>
      <c r="I26" s="208">
        <v>14.621538385918994</v>
      </c>
      <c r="J26" s="208">
        <v>1270</v>
      </c>
      <c r="K26" s="208">
        <v>1200</v>
      </c>
      <c r="L26" s="208">
        <v>15</v>
      </c>
      <c r="M26" s="208">
        <v>10</v>
      </c>
      <c r="N26" s="211">
        <v>7.874015748031496E-3</v>
      </c>
      <c r="O26" s="208">
        <v>20</v>
      </c>
      <c r="P26" s="208">
        <v>0</v>
      </c>
      <c r="Q26" s="208">
        <v>20</v>
      </c>
      <c r="R26" s="211">
        <v>1.5748031496062992E-2</v>
      </c>
      <c r="S26" s="208">
        <v>0</v>
      </c>
      <c r="T26" s="208">
        <v>0</v>
      </c>
      <c r="U26" s="208">
        <v>15</v>
      </c>
      <c r="V26" s="76" t="s">
        <v>3</v>
      </c>
    </row>
    <row r="27" spans="1:22" x14ac:dyDescent="0.2">
      <c r="A27" s="208" t="s">
        <v>108</v>
      </c>
      <c r="B27" s="208" t="s">
        <v>79</v>
      </c>
      <c r="C27" s="208" t="s">
        <v>43</v>
      </c>
      <c r="D27" s="208">
        <v>231.9923</v>
      </c>
      <c r="E27" s="208">
        <v>7288</v>
      </c>
      <c r="F27" s="208">
        <v>2819</v>
      </c>
      <c r="G27" s="208">
        <v>2688</v>
      </c>
      <c r="H27" s="208">
        <v>31.414835751014149</v>
      </c>
      <c r="I27" s="208">
        <v>12.151265365272899</v>
      </c>
      <c r="J27" s="208">
        <v>3200</v>
      </c>
      <c r="K27" s="208">
        <v>2855</v>
      </c>
      <c r="L27" s="208">
        <v>155</v>
      </c>
      <c r="M27" s="208">
        <v>40</v>
      </c>
      <c r="N27" s="211">
        <v>1.2500000000000001E-2</v>
      </c>
      <c r="O27" s="208">
        <v>110</v>
      </c>
      <c r="P27" s="208">
        <v>10</v>
      </c>
      <c r="Q27" s="208">
        <v>120</v>
      </c>
      <c r="R27" s="211">
        <v>3.7499999999999999E-2</v>
      </c>
      <c r="S27" s="208">
        <v>0</v>
      </c>
      <c r="T27" s="208">
        <v>0</v>
      </c>
      <c r="U27" s="208">
        <v>35</v>
      </c>
      <c r="V27" s="76" t="s">
        <v>3</v>
      </c>
    </row>
    <row r="28" spans="1:22" x14ac:dyDescent="0.2">
      <c r="A28" s="206" t="s">
        <v>100</v>
      </c>
      <c r="B28" s="206" t="s">
        <v>79</v>
      </c>
      <c r="C28" s="206" t="s">
        <v>43</v>
      </c>
      <c r="D28" s="206">
        <v>3.9885998535156251</v>
      </c>
      <c r="E28" s="206">
        <v>4605</v>
      </c>
      <c r="F28" s="206">
        <v>1912</v>
      </c>
      <c r="G28" s="206">
        <v>1848</v>
      </c>
      <c r="H28" s="206">
        <v>1154.540482656105</v>
      </c>
      <c r="I28" s="206">
        <v>479.36621125699742</v>
      </c>
      <c r="J28" s="206">
        <v>2135</v>
      </c>
      <c r="K28" s="206">
        <v>1720</v>
      </c>
      <c r="L28" s="206">
        <v>155</v>
      </c>
      <c r="M28" s="206">
        <v>105</v>
      </c>
      <c r="N28" s="207">
        <v>4.9180327868852458E-2</v>
      </c>
      <c r="O28" s="206">
        <v>70</v>
      </c>
      <c r="P28" s="206">
        <v>30</v>
      </c>
      <c r="Q28" s="206">
        <v>100</v>
      </c>
      <c r="R28" s="207">
        <v>4.6838407494145202E-2</v>
      </c>
      <c r="S28" s="206">
        <v>10</v>
      </c>
      <c r="T28" s="206">
        <v>15</v>
      </c>
      <c r="U28" s="206">
        <v>30</v>
      </c>
      <c r="V28" s="212" t="s">
        <v>7</v>
      </c>
    </row>
    <row r="29" spans="1:22" x14ac:dyDescent="0.2">
      <c r="A29" s="206" t="s">
        <v>101</v>
      </c>
      <c r="B29" s="206" t="s">
        <v>79</v>
      </c>
      <c r="C29" s="206" t="s">
        <v>43</v>
      </c>
      <c r="D29" s="206">
        <v>7.3502001953124996</v>
      </c>
      <c r="E29" s="206">
        <v>4082</v>
      </c>
      <c r="F29" s="206">
        <v>1583</v>
      </c>
      <c r="G29" s="206">
        <v>1554</v>
      </c>
      <c r="H29" s="206">
        <v>555.35902309208473</v>
      </c>
      <c r="I29" s="206">
        <v>215.3682835753969</v>
      </c>
      <c r="J29" s="206">
        <v>1895</v>
      </c>
      <c r="K29" s="206">
        <v>1645</v>
      </c>
      <c r="L29" s="206">
        <v>90</v>
      </c>
      <c r="M29" s="206">
        <v>70</v>
      </c>
      <c r="N29" s="207">
        <v>3.6939313984168866E-2</v>
      </c>
      <c r="O29" s="206">
        <v>45</v>
      </c>
      <c r="P29" s="206">
        <v>10</v>
      </c>
      <c r="Q29" s="206">
        <v>55</v>
      </c>
      <c r="R29" s="207">
        <v>2.9023746701846966E-2</v>
      </c>
      <c r="S29" s="206">
        <v>0</v>
      </c>
      <c r="T29" s="206">
        <v>10</v>
      </c>
      <c r="U29" s="206">
        <v>35</v>
      </c>
      <c r="V29" s="212" t="s">
        <v>7</v>
      </c>
    </row>
    <row r="30" spans="1:22" x14ac:dyDescent="0.2">
      <c r="A30" s="206" t="s">
        <v>102</v>
      </c>
      <c r="B30" s="206" t="s">
        <v>79</v>
      </c>
      <c r="C30" s="206" t="s">
        <v>43</v>
      </c>
      <c r="D30" s="206">
        <v>1.9625999450683593</v>
      </c>
      <c r="E30" s="206">
        <v>3574</v>
      </c>
      <c r="F30" s="206">
        <v>1373</v>
      </c>
      <c r="G30" s="206">
        <v>1349</v>
      </c>
      <c r="H30" s="206">
        <v>1821.0537552397179</v>
      </c>
      <c r="I30" s="206">
        <v>699.58220647569465</v>
      </c>
      <c r="J30" s="206">
        <v>1705</v>
      </c>
      <c r="K30" s="206">
        <v>1470</v>
      </c>
      <c r="L30" s="206">
        <v>110</v>
      </c>
      <c r="M30" s="206">
        <v>50</v>
      </c>
      <c r="N30" s="207">
        <v>2.932551319648094E-2</v>
      </c>
      <c r="O30" s="206">
        <v>55</v>
      </c>
      <c r="P30" s="206">
        <v>0</v>
      </c>
      <c r="Q30" s="206">
        <v>55</v>
      </c>
      <c r="R30" s="207">
        <v>3.2258064516129031E-2</v>
      </c>
      <c r="S30" s="206">
        <v>0</v>
      </c>
      <c r="T30" s="206">
        <v>0</v>
      </c>
      <c r="U30" s="206">
        <v>20</v>
      </c>
      <c r="V30" s="212" t="s">
        <v>7</v>
      </c>
    </row>
    <row r="31" spans="1:22" x14ac:dyDescent="0.2">
      <c r="A31" s="206" t="s">
        <v>103</v>
      </c>
      <c r="B31" s="206" t="s">
        <v>79</v>
      </c>
      <c r="C31" s="206" t="s">
        <v>43</v>
      </c>
      <c r="D31" s="206">
        <v>2.5041000366210939</v>
      </c>
      <c r="E31" s="206">
        <v>3850</v>
      </c>
      <c r="F31" s="206">
        <v>1580</v>
      </c>
      <c r="G31" s="206">
        <v>1546</v>
      </c>
      <c r="H31" s="206">
        <v>1537.4785127174853</v>
      </c>
      <c r="I31" s="206">
        <v>630.96520781652646</v>
      </c>
      <c r="J31" s="206">
        <v>1675</v>
      </c>
      <c r="K31" s="206">
        <v>1370</v>
      </c>
      <c r="L31" s="206">
        <v>125</v>
      </c>
      <c r="M31" s="206">
        <v>65</v>
      </c>
      <c r="N31" s="207">
        <v>3.880597014925373E-2</v>
      </c>
      <c r="O31" s="206">
        <v>75</v>
      </c>
      <c r="P31" s="206">
        <v>15</v>
      </c>
      <c r="Q31" s="206">
        <v>90</v>
      </c>
      <c r="R31" s="207">
        <v>5.3731343283582089E-2</v>
      </c>
      <c r="S31" s="206">
        <v>0</v>
      </c>
      <c r="T31" s="206">
        <v>0</v>
      </c>
      <c r="U31" s="206">
        <v>25</v>
      </c>
      <c r="V31" s="212" t="s">
        <v>7</v>
      </c>
    </row>
    <row r="32" spans="1:22" x14ac:dyDescent="0.2">
      <c r="A32" s="208" t="s">
        <v>109</v>
      </c>
      <c r="B32" s="208" t="s">
        <v>79</v>
      </c>
      <c r="C32" s="208" t="s">
        <v>43</v>
      </c>
      <c r="D32" s="208">
        <v>99.757499999999993</v>
      </c>
      <c r="E32" s="208">
        <v>3879</v>
      </c>
      <c r="F32" s="208">
        <v>1603</v>
      </c>
      <c r="G32" s="208">
        <v>1578</v>
      </c>
      <c r="H32" s="208">
        <v>38.884294413953839</v>
      </c>
      <c r="I32" s="208">
        <v>16.068967245570509</v>
      </c>
      <c r="J32" s="208">
        <v>1900</v>
      </c>
      <c r="K32" s="208">
        <v>1690</v>
      </c>
      <c r="L32" s="208">
        <v>50</v>
      </c>
      <c r="M32" s="208">
        <v>30</v>
      </c>
      <c r="N32" s="211">
        <v>1.5789473684210527E-2</v>
      </c>
      <c r="O32" s="208">
        <v>75</v>
      </c>
      <c r="P32" s="208">
        <v>15</v>
      </c>
      <c r="Q32" s="208">
        <v>90</v>
      </c>
      <c r="R32" s="211">
        <v>4.736842105263158E-2</v>
      </c>
      <c r="S32" s="208">
        <v>0</v>
      </c>
      <c r="T32" s="208">
        <v>0</v>
      </c>
      <c r="U32" s="208">
        <v>35</v>
      </c>
      <c r="V32" s="76" t="s">
        <v>3</v>
      </c>
    </row>
    <row r="33" spans="1:22" x14ac:dyDescent="0.2">
      <c r="A33" s="208" t="s">
        <v>110</v>
      </c>
      <c r="B33" s="208" t="s">
        <v>79</v>
      </c>
      <c r="C33" s="208" t="s">
        <v>43</v>
      </c>
      <c r="D33" s="208">
        <v>232.59020000000001</v>
      </c>
      <c r="E33" s="208">
        <v>5351</v>
      </c>
      <c r="F33" s="208">
        <v>2207</v>
      </c>
      <c r="G33" s="208">
        <v>2114</v>
      </c>
      <c r="H33" s="208">
        <v>23.0061283751422</v>
      </c>
      <c r="I33" s="208">
        <v>9.4887918751520903</v>
      </c>
      <c r="J33" s="208">
        <v>2635</v>
      </c>
      <c r="K33" s="208">
        <v>2335</v>
      </c>
      <c r="L33" s="208">
        <v>135</v>
      </c>
      <c r="M33" s="208">
        <v>0</v>
      </c>
      <c r="N33" s="211">
        <v>0</v>
      </c>
      <c r="O33" s="208">
        <v>85</v>
      </c>
      <c r="P33" s="208">
        <v>10</v>
      </c>
      <c r="Q33" s="208">
        <v>95</v>
      </c>
      <c r="R33" s="211">
        <v>3.6053130929791274E-2</v>
      </c>
      <c r="S33" s="208">
        <v>0</v>
      </c>
      <c r="T33" s="208">
        <v>0</v>
      </c>
      <c r="U33" s="208">
        <v>60</v>
      </c>
      <c r="V33" s="76" t="s">
        <v>3</v>
      </c>
    </row>
    <row r="34" spans="1:22" x14ac:dyDescent="0.2">
      <c r="A34" s="208" t="s">
        <v>111</v>
      </c>
      <c r="B34" s="208" t="s">
        <v>79</v>
      </c>
      <c r="C34" s="208" t="s">
        <v>43</v>
      </c>
      <c r="D34" s="208">
        <v>83.531904296874998</v>
      </c>
      <c r="E34" s="208">
        <v>6831</v>
      </c>
      <c r="F34" s="208">
        <v>2962</v>
      </c>
      <c r="G34" s="208">
        <v>2880</v>
      </c>
      <c r="H34" s="208">
        <v>81.777137220796646</v>
      </c>
      <c r="I34" s="208">
        <v>35.459505262479823</v>
      </c>
      <c r="J34" s="208">
        <v>2940</v>
      </c>
      <c r="K34" s="208">
        <v>2520</v>
      </c>
      <c r="L34" s="208">
        <v>150</v>
      </c>
      <c r="M34" s="208">
        <v>65</v>
      </c>
      <c r="N34" s="211">
        <v>2.2108843537414966E-2</v>
      </c>
      <c r="O34" s="208">
        <v>165</v>
      </c>
      <c r="P34" s="208">
        <v>10</v>
      </c>
      <c r="Q34" s="208">
        <v>175</v>
      </c>
      <c r="R34" s="211">
        <v>5.9523809523809521E-2</v>
      </c>
      <c r="S34" s="208">
        <v>0</v>
      </c>
      <c r="T34" s="208">
        <v>0</v>
      </c>
      <c r="U34" s="208">
        <v>20</v>
      </c>
      <c r="V34" s="76" t="s">
        <v>3</v>
      </c>
    </row>
    <row r="35" spans="1:22" x14ac:dyDescent="0.2">
      <c r="A35" s="208" t="s">
        <v>112</v>
      </c>
      <c r="B35" s="208" t="s">
        <v>79</v>
      </c>
      <c r="C35" s="208" t="s">
        <v>43</v>
      </c>
      <c r="D35" s="208">
        <v>47.234599609375003</v>
      </c>
      <c r="E35" s="208">
        <v>2514</v>
      </c>
      <c r="F35" s="208">
        <v>1068</v>
      </c>
      <c r="G35" s="208">
        <v>1015</v>
      </c>
      <c r="H35" s="208">
        <v>53.223696628964916</v>
      </c>
      <c r="I35" s="208">
        <v>22.610544152639033</v>
      </c>
      <c r="J35" s="208">
        <v>1180</v>
      </c>
      <c r="K35" s="208">
        <v>880</v>
      </c>
      <c r="L35" s="208">
        <v>35</v>
      </c>
      <c r="M35" s="208">
        <v>10</v>
      </c>
      <c r="N35" s="211">
        <v>8.4745762711864406E-3</v>
      </c>
      <c r="O35" s="208">
        <v>185</v>
      </c>
      <c r="P35" s="208">
        <v>55</v>
      </c>
      <c r="Q35" s="208">
        <v>240</v>
      </c>
      <c r="R35" s="211">
        <v>0.20338983050847459</v>
      </c>
      <c r="S35" s="208">
        <v>0</v>
      </c>
      <c r="T35" s="208">
        <v>0</v>
      </c>
      <c r="U35" s="208">
        <v>10</v>
      </c>
      <c r="V35" s="76" t="s">
        <v>3</v>
      </c>
    </row>
    <row r="36" spans="1:22" x14ac:dyDescent="0.2">
      <c r="A36" s="208" t="s">
        <v>113</v>
      </c>
      <c r="B36" s="208" t="s">
        <v>79</v>
      </c>
      <c r="C36" s="208" t="s">
        <v>43</v>
      </c>
      <c r="D36" s="208">
        <v>54.973901367187501</v>
      </c>
      <c r="E36" s="208">
        <v>6453</v>
      </c>
      <c r="F36" s="208">
        <v>2828</v>
      </c>
      <c r="G36" s="208">
        <v>2710</v>
      </c>
      <c r="H36" s="208">
        <v>117.38297336582389</v>
      </c>
      <c r="I36" s="208">
        <v>51.442592387811864</v>
      </c>
      <c r="J36" s="208">
        <v>2770</v>
      </c>
      <c r="K36" s="208">
        <v>2330</v>
      </c>
      <c r="L36" s="208">
        <v>135</v>
      </c>
      <c r="M36" s="208">
        <v>40</v>
      </c>
      <c r="N36" s="211">
        <v>1.444043321299639E-2</v>
      </c>
      <c r="O36" s="208">
        <v>220</v>
      </c>
      <c r="P36" s="208">
        <v>10</v>
      </c>
      <c r="Q36" s="208">
        <v>230</v>
      </c>
      <c r="R36" s="211">
        <v>8.3032490974729242E-2</v>
      </c>
      <c r="S36" s="208">
        <v>10</v>
      </c>
      <c r="T36" s="208">
        <v>0</v>
      </c>
      <c r="U36" s="208">
        <v>30</v>
      </c>
      <c r="V36" s="76" t="s">
        <v>3</v>
      </c>
    </row>
    <row r="37" spans="1:22" x14ac:dyDescent="0.2">
      <c r="A37" s="208" t="s">
        <v>114</v>
      </c>
      <c r="B37" s="208" t="s">
        <v>79</v>
      </c>
      <c r="C37" s="208" t="s">
        <v>43</v>
      </c>
      <c r="D37" s="208">
        <v>76.931601562500006</v>
      </c>
      <c r="E37" s="208">
        <v>2995</v>
      </c>
      <c r="F37" s="208">
        <v>1254</v>
      </c>
      <c r="G37" s="208">
        <v>1162</v>
      </c>
      <c r="H37" s="208">
        <v>38.930685689246076</v>
      </c>
      <c r="I37" s="208">
        <v>16.300193607450609</v>
      </c>
      <c r="J37" s="208">
        <v>1295</v>
      </c>
      <c r="K37" s="208">
        <v>1125</v>
      </c>
      <c r="L37" s="208">
        <v>45</v>
      </c>
      <c r="M37" s="208">
        <v>0</v>
      </c>
      <c r="N37" s="211">
        <v>0</v>
      </c>
      <c r="O37" s="208">
        <v>95</v>
      </c>
      <c r="P37" s="208">
        <v>10</v>
      </c>
      <c r="Q37" s="208">
        <v>105</v>
      </c>
      <c r="R37" s="211">
        <v>8.1081081081081086E-2</v>
      </c>
      <c r="S37" s="208">
        <v>10</v>
      </c>
      <c r="T37" s="208">
        <v>0</v>
      </c>
      <c r="U37" s="208">
        <v>10</v>
      </c>
      <c r="V37" s="76" t="s">
        <v>3</v>
      </c>
    </row>
    <row r="38" spans="1:22" x14ac:dyDescent="0.2">
      <c r="A38" s="208" t="s">
        <v>115</v>
      </c>
      <c r="B38" s="208" t="s">
        <v>79</v>
      </c>
      <c r="C38" s="208" t="s">
        <v>43</v>
      </c>
      <c r="D38" s="208">
        <v>353.51609999999999</v>
      </c>
      <c r="E38" s="208">
        <v>2024</v>
      </c>
      <c r="F38" s="208">
        <v>1101</v>
      </c>
      <c r="G38" s="208">
        <v>846</v>
      </c>
      <c r="H38" s="208">
        <v>5.7253403734653103</v>
      </c>
      <c r="I38" s="208">
        <v>3.114426754538195</v>
      </c>
      <c r="J38" s="208">
        <v>915</v>
      </c>
      <c r="K38" s="208">
        <v>835</v>
      </c>
      <c r="L38" s="208">
        <v>50</v>
      </c>
      <c r="M38" s="208">
        <v>0</v>
      </c>
      <c r="N38" s="211">
        <v>0</v>
      </c>
      <c r="O38" s="208">
        <v>15</v>
      </c>
      <c r="P38" s="208">
        <v>0</v>
      </c>
      <c r="Q38" s="208">
        <v>15</v>
      </c>
      <c r="R38" s="211">
        <v>1.6393442622950821E-2</v>
      </c>
      <c r="S38" s="208">
        <v>0</v>
      </c>
      <c r="T38" s="208">
        <v>0</v>
      </c>
      <c r="U38" s="208">
        <v>10</v>
      </c>
      <c r="V38" s="76" t="s">
        <v>3</v>
      </c>
    </row>
  </sheetData>
  <sortState ref="A2:V39">
    <sortCondition ref="A2:A39"/>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7"/>
  <sheetViews>
    <sheetView workbookViewId="0">
      <selection sqref="A1:N1"/>
    </sheetView>
  </sheetViews>
  <sheetFormatPr defaultRowHeight="15" x14ac:dyDescent="0.25"/>
  <sheetData>
    <row r="1" spans="1:14" x14ac:dyDescent="0.25">
      <c r="A1" s="2" t="s">
        <v>23</v>
      </c>
      <c r="B1" t="s">
        <v>24</v>
      </c>
      <c r="C1" t="s">
        <v>25</v>
      </c>
      <c r="D1" t="s">
        <v>26</v>
      </c>
      <c r="E1" t="s">
        <v>27</v>
      </c>
      <c r="F1" t="s">
        <v>28</v>
      </c>
      <c r="G1" t="s">
        <v>29</v>
      </c>
      <c r="H1" t="s">
        <v>30</v>
      </c>
      <c r="I1" t="s">
        <v>10</v>
      </c>
      <c r="J1" t="s">
        <v>11</v>
      </c>
      <c r="K1" t="s">
        <v>31</v>
      </c>
      <c r="L1" t="s">
        <v>12</v>
      </c>
      <c r="M1" t="s">
        <v>13</v>
      </c>
      <c r="N1" t="s">
        <v>14</v>
      </c>
    </row>
    <row r="2" spans="1:14" x14ac:dyDescent="0.25">
      <c r="A2">
        <v>4080000</v>
      </c>
      <c r="B2">
        <v>160980</v>
      </c>
      <c r="C2">
        <v>158658</v>
      </c>
      <c r="D2">
        <v>77968</v>
      </c>
      <c r="E2">
        <v>72479</v>
      </c>
      <c r="F2">
        <v>58.3</v>
      </c>
      <c r="G2">
        <v>2759.75</v>
      </c>
      <c r="H2">
        <v>69105</v>
      </c>
      <c r="I2">
        <v>61290</v>
      </c>
      <c r="J2">
        <v>2400</v>
      </c>
      <c r="K2">
        <v>1505</v>
      </c>
      <c r="L2">
        <v>2730</v>
      </c>
      <c r="M2">
        <v>225</v>
      </c>
      <c r="N2">
        <v>955</v>
      </c>
    </row>
    <row r="3" spans="1:14" x14ac:dyDescent="0.25">
      <c r="A3">
        <v>4080001</v>
      </c>
      <c r="B3">
        <v>3806</v>
      </c>
      <c r="C3">
        <v>3963</v>
      </c>
      <c r="D3">
        <v>1887</v>
      </c>
      <c r="E3">
        <v>1855</v>
      </c>
      <c r="F3">
        <v>1841.1</v>
      </c>
      <c r="G3">
        <v>2.0699999999999998</v>
      </c>
      <c r="H3">
        <v>1680</v>
      </c>
      <c r="I3">
        <v>1530</v>
      </c>
      <c r="J3">
        <v>70</v>
      </c>
      <c r="K3">
        <v>35</v>
      </c>
      <c r="L3">
        <v>20</v>
      </c>
      <c r="M3">
        <v>0</v>
      </c>
      <c r="N3">
        <v>20</v>
      </c>
    </row>
    <row r="4" spans="1:14" x14ac:dyDescent="0.25">
      <c r="A4">
        <v>4080002.01</v>
      </c>
      <c r="B4">
        <v>3239</v>
      </c>
      <c r="C4">
        <v>3324</v>
      </c>
      <c r="D4">
        <v>1384</v>
      </c>
      <c r="E4">
        <v>1305</v>
      </c>
      <c r="F4">
        <v>1322.7</v>
      </c>
      <c r="G4">
        <v>2.4500000000000002</v>
      </c>
      <c r="H4">
        <v>1225</v>
      </c>
      <c r="I4">
        <v>1000</v>
      </c>
      <c r="J4">
        <v>45</v>
      </c>
      <c r="K4">
        <v>60</v>
      </c>
      <c r="L4">
        <v>115</v>
      </c>
      <c r="M4">
        <v>0</v>
      </c>
      <c r="N4">
        <v>15</v>
      </c>
    </row>
    <row r="5" spans="1:14" x14ac:dyDescent="0.25">
      <c r="A5">
        <v>4080002.02</v>
      </c>
      <c r="B5">
        <v>5673</v>
      </c>
      <c r="C5">
        <v>5348</v>
      </c>
      <c r="D5">
        <v>3108</v>
      </c>
      <c r="E5">
        <v>2965</v>
      </c>
      <c r="F5">
        <v>1336.7</v>
      </c>
      <c r="G5">
        <v>4.24</v>
      </c>
      <c r="H5">
        <v>2085</v>
      </c>
      <c r="I5">
        <v>1885</v>
      </c>
      <c r="J5">
        <v>65</v>
      </c>
      <c r="K5">
        <v>35</v>
      </c>
      <c r="L5">
        <v>60</v>
      </c>
      <c r="M5">
        <v>10</v>
      </c>
      <c r="N5">
        <v>25</v>
      </c>
    </row>
    <row r="6" spans="1:14" x14ac:dyDescent="0.25">
      <c r="A6">
        <v>4080003.01</v>
      </c>
      <c r="B6">
        <v>3851</v>
      </c>
      <c r="C6">
        <v>4115</v>
      </c>
      <c r="D6">
        <v>1699</v>
      </c>
      <c r="E6">
        <v>1651</v>
      </c>
      <c r="F6">
        <v>1450.9</v>
      </c>
      <c r="G6">
        <v>2.65</v>
      </c>
      <c r="H6">
        <v>1755</v>
      </c>
      <c r="I6">
        <v>1615</v>
      </c>
      <c r="J6">
        <v>80</v>
      </c>
      <c r="K6">
        <v>30</v>
      </c>
      <c r="L6">
        <v>15</v>
      </c>
      <c r="M6">
        <v>0</v>
      </c>
      <c r="N6">
        <v>20</v>
      </c>
    </row>
    <row r="7" spans="1:14" x14ac:dyDescent="0.25">
      <c r="A7">
        <v>4080003.02</v>
      </c>
      <c r="B7">
        <v>2961</v>
      </c>
      <c r="C7">
        <v>3163</v>
      </c>
      <c r="D7">
        <v>1323</v>
      </c>
      <c r="E7">
        <v>1296</v>
      </c>
      <c r="F7">
        <v>1680.5</v>
      </c>
      <c r="G7">
        <v>1.76</v>
      </c>
      <c r="H7">
        <v>1415</v>
      </c>
      <c r="I7">
        <v>1265</v>
      </c>
      <c r="J7">
        <v>55</v>
      </c>
      <c r="K7">
        <v>30</v>
      </c>
      <c r="L7">
        <v>45</v>
      </c>
      <c r="M7">
        <v>0</v>
      </c>
      <c r="N7">
        <v>15</v>
      </c>
    </row>
    <row r="8" spans="1:14" x14ac:dyDescent="0.25">
      <c r="A8">
        <v>4080004</v>
      </c>
      <c r="B8">
        <v>3653</v>
      </c>
      <c r="C8">
        <v>3961</v>
      </c>
      <c r="D8">
        <v>2344</v>
      </c>
      <c r="E8">
        <v>1966</v>
      </c>
      <c r="F8">
        <v>1402.2</v>
      </c>
      <c r="G8">
        <v>2.61</v>
      </c>
      <c r="H8">
        <v>1280</v>
      </c>
      <c r="I8">
        <v>930</v>
      </c>
      <c r="J8">
        <v>40</v>
      </c>
      <c r="K8">
        <v>40</v>
      </c>
      <c r="L8">
        <v>240</v>
      </c>
      <c r="M8">
        <v>30</v>
      </c>
      <c r="N8">
        <v>10</v>
      </c>
    </row>
    <row r="9" spans="1:14" x14ac:dyDescent="0.25">
      <c r="A9">
        <v>4080005</v>
      </c>
      <c r="B9">
        <v>3078</v>
      </c>
      <c r="C9">
        <v>3198</v>
      </c>
      <c r="D9">
        <v>1771</v>
      </c>
      <c r="E9">
        <v>1650</v>
      </c>
      <c r="F9">
        <v>2217.9</v>
      </c>
      <c r="G9">
        <v>1.39</v>
      </c>
      <c r="H9">
        <v>1295</v>
      </c>
      <c r="I9">
        <v>1055</v>
      </c>
      <c r="J9">
        <v>55</v>
      </c>
      <c r="K9">
        <v>55</v>
      </c>
      <c r="L9">
        <v>110</v>
      </c>
      <c r="M9">
        <v>0</v>
      </c>
      <c r="N9">
        <v>15</v>
      </c>
    </row>
    <row r="10" spans="1:14" x14ac:dyDescent="0.25">
      <c r="A10">
        <v>4080006</v>
      </c>
      <c r="B10">
        <v>3569</v>
      </c>
      <c r="C10">
        <v>3701</v>
      </c>
      <c r="D10">
        <v>2534</v>
      </c>
      <c r="E10">
        <v>2233</v>
      </c>
      <c r="F10">
        <v>2626.8</v>
      </c>
      <c r="G10">
        <v>1.36</v>
      </c>
      <c r="H10">
        <v>1045</v>
      </c>
      <c r="I10">
        <v>665</v>
      </c>
      <c r="J10">
        <v>65</v>
      </c>
      <c r="K10">
        <v>95</v>
      </c>
      <c r="L10">
        <v>200</v>
      </c>
      <c r="M10">
        <v>0</v>
      </c>
      <c r="N10">
        <v>15</v>
      </c>
    </row>
    <row r="11" spans="1:14" x14ac:dyDescent="0.25">
      <c r="A11">
        <v>4080007</v>
      </c>
      <c r="B11">
        <v>2686</v>
      </c>
      <c r="C11">
        <v>2735</v>
      </c>
      <c r="D11">
        <v>1354</v>
      </c>
      <c r="E11">
        <v>1310</v>
      </c>
      <c r="F11">
        <v>772.9</v>
      </c>
      <c r="G11">
        <v>3.48</v>
      </c>
      <c r="H11">
        <v>1195</v>
      </c>
      <c r="I11">
        <v>1075</v>
      </c>
      <c r="J11">
        <v>30</v>
      </c>
      <c r="K11">
        <v>45</v>
      </c>
      <c r="L11">
        <v>35</v>
      </c>
      <c r="M11">
        <v>0</v>
      </c>
      <c r="N11">
        <v>10</v>
      </c>
    </row>
    <row r="12" spans="1:14" x14ac:dyDescent="0.25">
      <c r="A12">
        <v>4080008</v>
      </c>
      <c r="B12">
        <v>5178</v>
      </c>
      <c r="C12">
        <v>5008</v>
      </c>
      <c r="D12">
        <v>2443</v>
      </c>
      <c r="E12">
        <v>2375</v>
      </c>
      <c r="F12">
        <v>553</v>
      </c>
      <c r="G12">
        <v>9.36</v>
      </c>
      <c r="H12">
        <v>2355</v>
      </c>
      <c r="I12">
        <v>2125</v>
      </c>
      <c r="J12">
        <v>65</v>
      </c>
      <c r="K12">
        <v>80</v>
      </c>
      <c r="L12">
        <v>50</v>
      </c>
      <c r="M12">
        <v>10</v>
      </c>
      <c r="N12">
        <v>35</v>
      </c>
    </row>
    <row r="13" spans="1:14" x14ac:dyDescent="0.25">
      <c r="A13">
        <v>4080100</v>
      </c>
      <c r="B13">
        <v>3684</v>
      </c>
      <c r="C13">
        <v>3634</v>
      </c>
      <c r="D13">
        <v>1558</v>
      </c>
      <c r="E13">
        <v>1536</v>
      </c>
      <c r="F13">
        <v>425.9</v>
      </c>
      <c r="G13">
        <v>8.65</v>
      </c>
      <c r="H13">
        <v>1610</v>
      </c>
      <c r="I13">
        <v>1495</v>
      </c>
      <c r="J13">
        <v>25</v>
      </c>
      <c r="K13">
        <v>20</v>
      </c>
      <c r="L13">
        <v>40</v>
      </c>
      <c r="M13">
        <v>0</v>
      </c>
      <c r="N13">
        <v>30</v>
      </c>
    </row>
    <row r="14" spans="1:14" x14ac:dyDescent="0.25">
      <c r="A14">
        <v>4080101</v>
      </c>
      <c r="B14">
        <v>4089</v>
      </c>
      <c r="C14">
        <v>4333</v>
      </c>
      <c r="D14">
        <v>2002</v>
      </c>
      <c r="E14">
        <v>1918</v>
      </c>
      <c r="F14">
        <v>328.2</v>
      </c>
      <c r="G14">
        <v>12.46</v>
      </c>
      <c r="H14">
        <v>1905</v>
      </c>
      <c r="I14">
        <v>1685</v>
      </c>
      <c r="J14">
        <v>75</v>
      </c>
      <c r="K14">
        <v>75</v>
      </c>
      <c r="L14">
        <v>55</v>
      </c>
      <c r="M14">
        <v>0</v>
      </c>
      <c r="N14">
        <v>15</v>
      </c>
    </row>
    <row r="15" spans="1:14" x14ac:dyDescent="0.25">
      <c r="A15">
        <v>4080102</v>
      </c>
      <c r="B15">
        <v>2722</v>
      </c>
      <c r="C15">
        <v>2823</v>
      </c>
      <c r="D15">
        <v>1250</v>
      </c>
      <c r="E15">
        <v>1218</v>
      </c>
      <c r="F15">
        <v>1964.9</v>
      </c>
      <c r="G15">
        <v>1.39</v>
      </c>
      <c r="H15">
        <v>1240</v>
      </c>
      <c r="I15">
        <v>1095</v>
      </c>
      <c r="J15">
        <v>35</v>
      </c>
      <c r="K15">
        <v>10</v>
      </c>
      <c r="L15">
        <v>70</v>
      </c>
      <c r="M15">
        <v>20</v>
      </c>
      <c r="N15">
        <v>10</v>
      </c>
    </row>
    <row r="16" spans="1:14" x14ac:dyDescent="0.25">
      <c r="A16">
        <v>4080103</v>
      </c>
      <c r="B16">
        <v>7671</v>
      </c>
      <c r="C16">
        <v>7586</v>
      </c>
      <c r="D16">
        <v>3051</v>
      </c>
      <c r="E16">
        <v>3019</v>
      </c>
      <c r="F16">
        <v>504.8</v>
      </c>
      <c r="G16">
        <v>15.2</v>
      </c>
      <c r="H16">
        <v>3335</v>
      </c>
      <c r="I16">
        <v>3090</v>
      </c>
      <c r="J16">
        <v>80</v>
      </c>
      <c r="K16">
        <v>50</v>
      </c>
      <c r="L16">
        <v>55</v>
      </c>
      <c r="M16">
        <v>15</v>
      </c>
      <c r="N16">
        <v>40</v>
      </c>
    </row>
    <row r="17" spans="1:14" x14ac:dyDescent="0.25">
      <c r="A17">
        <v>4080104</v>
      </c>
      <c r="B17">
        <v>7352</v>
      </c>
      <c r="C17">
        <v>7181</v>
      </c>
      <c r="D17">
        <v>3279</v>
      </c>
      <c r="E17">
        <v>3161</v>
      </c>
      <c r="F17">
        <v>59.1</v>
      </c>
      <c r="G17">
        <v>124.41</v>
      </c>
      <c r="H17">
        <v>3180</v>
      </c>
      <c r="I17">
        <v>2970</v>
      </c>
      <c r="J17">
        <v>55</v>
      </c>
      <c r="K17">
        <v>60</v>
      </c>
      <c r="L17">
        <v>55</v>
      </c>
      <c r="M17">
        <v>0</v>
      </c>
      <c r="N17">
        <v>35</v>
      </c>
    </row>
    <row r="18" spans="1:14" x14ac:dyDescent="0.25">
      <c r="A18">
        <v>4080105</v>
      </c>
      <c r="B18">
        <v>3153</v>
      </c>
      <c r="C18">
        <v>3270</v>
      </c>
      <c r="D18">
        <v>1734</v>
      </c>
      <c r="E18">
        <v>1647</v>
      </c>
      <c r="F18">
        <v>2448</v>
      </c>
      <c r="G18">
        <v>1.29</v>
      </c>
      <c r="H18">
        <v>1175</v>
      </c>
      <c r="I18">
        <v>985</v>
      </c>
      <c r="J18">
        <v>40</v>
      </c>
      <c r="K18">
        <v>45</v>
      </c>
      <c r="L18">
        <v>75</v>
      </c>
      <c r="M18">
        <v>10</v>
      </c>
      <c r="N18">
        <v>15</v>
      </c>
    </row>
    <row r="19" spans="1:14" x14ac:dyDescent="0.25">
      <c r="A19">
        <v>4080106</v>
      </c>
      <c r="B19">
        <v>3243</v>
      </c>
      <c r="C19">
        <v>3373</v>
      </c>
      <c r="D19">
        <v>1710</v>
      </c>
      <c r="E19">
        <v>1624</v>
      </c>
      <c r="F19">
        <v>2727.7</v>
      </c>
      <c r="G19">
        <v>1.19</v>
      </c>
      <c r="H19">
        <v>1345</v>
      </c>
      <c r="I19">
        <v>1160</v>
      </c>
      <c r="J19">
        <v>45</v>
      </c>
      <c r="K19">
        <v>20</v>
      </c>
      <c r="L19">
        <v>100</v>
      </c>
      <c r="M19">
        <v>10</v>
      </c>
      <c r="N19">
        <v>10</v>
      </c>
    </row>
    <row r="20" spans="1:14" x14ac:dyDescent="0.25">
      <c r="A20">
        <v>4080107.02</v>
      </c>
      <c r="B20">
        <v>3273</v>
      </c>
      <c r="C20">
        <v>3349</v>
      </c>
      <c r="D20">
        <v>1606</v>
      </c>
      <c r="E20">
        <v>1487</v>
      </c>
      <c r="F20">
        <v>2205.1</v>
      </c>
      <c r="G20">
        <v>1.48</v>
      </c>
      <c r="H20">
        <v>1175</v>
      </c>
      <c r="I20">
        <v>1015</v>
      </c>
      <c r="J20">
        <v>55</v>
      </c>
      <c r="K20">
        <v>25</v>
      </c>
      <c r="L20">
        <v>55</v>
      </c>
      <c r="M20">
        <v>10</v>
      </c>
      <c r="N20">
        <v>15</v>
      </c>
    </row>
    <row r="21" spans="1:14" x14ac:dyDescent="0.25">
      <c r="A21">
        <v>4080107.03</v>
      </c>
      <c r="B21">
        <v>7640</v>
      </c>
      <c r="C21">
        <v>7380</v>
      </c>
      <c r="D21">
        <v>3758</v>
      </c>
      <c r="E21">
        <v>3513</v>
      </c>
      <c r="F21">
        <v>1023.1</v>
      </c>
      <c r="G21">
        <v>7.47</v>
      </c>
      <c r="H21">
        <v>3590</v>
      </c>
      <c r="I21">
        <v>3130</v>
      </c>
      <c r="J21">
        <v>125</v>
      </c>
      <c r="K21">
        <v>90</v>
      </c>
      <c r="L21">
        <v>175</v>
      </c>
      <c r="M21">
        <v>10</v>
      </c>
      <c r="N21">
        <v>60</v>
      </c>
    </row>
    <row r="22" spans="1:14" x14ac:dyDescent="0.25">
      <c r="A22">
        <v>4080107.04</v>
      </c>
      <c r="B22">
        <v>952</v>
      </c>
      <c r="C22">
        <v>983</v>
      </c>
      <c r="D22">
        <v>437</v>
      </c>
      <c r="E22">
        <v>408</v>
      </c>
      <c r="F22">
        <v>28.4</v>
      </c>
      <c r="G22">
        <v>33.57</v>
      </c>
      <c r="H22">
        <v>420</v>
      </c>
      <c r="I22">
        <v>360</v>
      </c>
      <c r="J22">
        <v>0</v>
      </c>
      <c r="K22">
        <v>10</v>
      </c>
      <c r="L22">
        <v>20</v>
      </c>
      <c r="M22">
        <v>0</v>
      </c>
      <c r="N22">
        <v>20</v>
      </c>
    </row>
    <row r="23" spans="1:14" x14ac:dyDescent="0.25">
      <c r="A23">
        <v>4080108</v>
      </c>
      <c r="B23">
        <v>2088</v>
      </c>
      <c r="C23">
        <v>2163</v>
      </c>
      <c r="D23">
        <v>1350</v>
      </c>
      <c r="E23">
        <v>1210</v>
      </c>
      <c r="F23">
        <v>2349.5</v>
      </c>
      <c r="G23">
        <v>0.89</v>
      </c>
      <c r="H23">
        <v>695</v>
      </c>
      <c r="I23">
        <v>480</v>
      </c>
      <c r="J23">
        <v>30</v>
      </c>
      <c r="K23">
        <v>35</v>
      </c>
      <c r="L23">
        <v>130</v>
      </c>
      <c r="M23">
        <v>15</v>
      </c>
      <c r="N23">
        <v>0</v>
      </c>
    </row>
    <row r="24" spans="1:14" x14ac:dyDescent="0.25">
      <c r="A24">
        <v>4080109</v>
      </c>
      <c r="B24">
        <v>2183</v>
      </c>
      <c r="C24">
        <v>2071</v>
      </c>
      <c r="D24">
        <v>1252</v>
      </c>
      <c r="E24">
        <v>1177</v>
      </c>
      <c r="F24">
        <v>3410.9</v>
      </c>
      <c r="G24">
        <v>0.64</v>
      </c>
      <c r="H24">
        <v>740</v>
      </c>
      <c r="I24">
        <v>630</v>
      </c>
      <c r="J24">
        <v>30</v>
      </c>
      <c r="K24">
        <v>20</v>
      </c>
      <c r="L24">
        <v>55</v>
      </c>
      <c r="M24">
        <v>0</v>
      </c>
      <c r="N24">
        <v>15</v>
      </c>
    </row>
    <row r="25" spans="1:14" x14ac:dyDescent="0.25">
      <c r="A25">
        <v>4080110</v>
      </c>
      <c r="B25">
        <v>5834</v>
      </c>
      <c r="C25">
        <v>5926</v>
      </c>
      <c r="D25">
        <v>2677</v>
      </c>
      <c r="E25">
        <v>2582</v>
      </c>
      <c r="F25">
        <v>1047.0999999999999</v>
      </c>
      <c r="G25">
        <v>5.57</v>
      </c>
      <c r="H25">
        <v>2485</v>
      </c>
      <c r="I25">
        <v>2240</v>
      </c>
      <c r="J25">
        <v>95</v>
      </c>
      <c r="K25">
        <v>45</v>
      </c>
      <c r="L25">
        <v>65</v>
      </c>
      <c r="M25">
        <v>10</v>
      </c>
      <c r="N25">
        <v>25</v>
      </c>
    </row>
    <row r="26" spans="1:14" x14ac:dyDescent="0.25">
      <c r="A26">
        <v>4080111.03</v>
      </c>
      <c r="B26">
        <v>1486</v>
      </c>
      <c r="C26">
        <v>1277</v>
      </c>
      <c r="D26">
        <v>778</v>
      </c>
      <c r="E26">
        <v>637</v>
      </c>
      <c r="F26">
        <v>17.399999999999999</v>
      </c>
      <c r="G26">
        <v>85.21</v>
      </c>
      <c r="H26">
        <v>635</v>
      </c>
      <c r="I26">
        <v>605</v>
      </c>
      <c r="J26">
        <v>10</v>
      </c>
      <c r="K26">
        <v>0</v>
      </c>
      <c r="L26">
        <v>0</v>
      </c>
      <c r="M26">
        <v>0</v>
      </c>
      <c r="N26">
        <v>10</v>
      </c>
    </row>
    <row r="27" spans="1:14" x14ac:dyDescent="0.25">
      <c r="A27">
        <v>4080111.04</v>
      </c>
      <c r="B27">
        <v>2559</v>
      </c>
      <c r="C27">
        <v>2156</v>
      </c>
      <c r="D27">
        <v>1495</v>
      </c>
      <c r="E27">
        <v>1136</v>
      </c>
      <c r="F27">
        <v>17.399999999999999</v>
      </c>
      <c r="G27">
        <v>146.99</v>
      </c>
      <c r="H27">
        <v>1125</v>
      </c>
      <c r="I27">
        <v>1045</v>
      </c>
      <c r="J27">
        <v>35</v>
      </c>
      <c r="K27">
        <v>10</v>
      </c>
      <c r="L27">
        <v>10</v>
      </c>
      <c r="M27">
        <v>0</v>
      </c>
      <c r="N27">
        <v>30</v>
      </c>
    </row>
    <row r="28" spans="1:14" x14ac:dyDescent="0.25">
      <c r="A28">
        <v>4080120.01</v>
      </c>
      <c r="B28">
        <v>3461</v>
      </c>
      <c r="C28">
        <v>3088</v>
      </c>
      <c r="D28">
        <v>1428</v>
      </c>
      <c r="E28">
        <v>1370</v>
      </c>
      <c r="F28">
        <v>43.4</v>
      </c>
      <c r="G28">
        <v>79.66</v>
      </c>
      <c r="H28">
        <v>1500</v>
      </c>
      <c r="I28">
        <v>1415</v>
      </c>
      <c r="J28">
        <v>45</v>
      </c>
      <c r="K28">
        <v>15</v>
      </c>
      <c r="L28">
        <v>15</v>
      </c>
      <c r="M28">
        <v>0</v>
      </c>
      <c r="N28">
        <v>25</v>
      </c>
    </row>
    <row r="29" spans="1:14" x14ac:dyDescent="0.25">
      <c r="A29">
        <v>4080120.03</v>
      </c>
      <c r="B29">
        <v>5757</v>
      </c>
      <c r="C29">
        <v>5257</v>
      </c>
      <c r="D29">
        <v>2286</v>
      </c>
      <c r="E29">
        <v>2202</v>
      </c>
      <c r="F29">
        <v>30.4</v>
      </c>
      <c r="G29">
        <v>189.54</v>
      </c>
      <c r="H29">
        <v>2545</v>
      </c>
      <c r="I29">
        <v>2315</v>
      </c>
      <c r="J29">
        <v>115</v>
      </c>
      <c r="K29">
        <v>20</v>
      </c>
      <c r="L29">
        <v>60</v>
      </c>
      <c r="M29">
        <v>10</v>
      </c>
      <c r="N29">
        <v>20</v>
      </c>
    </row>
    <row r="30" spans="1:14" x14ac:dyDescent="0.25">
      <c r="A30">
        <v>4080120.04</v>
      </c>
      <c r="B30">
        <v>1147</v>
      </c>
      <c r="C30">
        <v>1161</v>
      </c>
      <c r="D30">
        <v>484</v>
      </c>
      <c r="E30">
        <v>469</v>
      </c>
      <c r="F30">
        <v>50.5</v>
      </c>
      <c r="G30">
        <v>22.71</v>
      </c>
      <c r="H30">
        <v>560</v>
      </c>
      <c r="I30">
        <v>495</v>
      </c>
      <c r="J30">
        <v>30</v>
      </c>
      <c r="K30">
        <v>10</v>
      </c>
      <c r="L30">
        <v>15</v>
      </c>
      <c r="M30">
        <v>0</v>
      </c>
      <c r="N30">
        <v>10</v>
      </c>
    </row>
    <row r="31" spans="1:14" x14ac:dyDescent="0.25">
      <c r="A31">
        <v>4080120.05</v>
      </c>
      <c r="B31">
        <v>1650</v>
      </c>
      <c r="C31">
        <v>1410</v>
      </c>
      <c r="D31">
        <v>663</v>
      </c>
      <c r="E31">
        <v>641</v>
      </c>
      <c r="F31">
        <v>82.2</v>
      </c>
      <c r="G31">
        <v>20.079999999999998</v>
      </c>
      <c r="H31">
        <v>820</v>
      </c>
      <c r="I31">
        <v>750</v>
      </c>
      <c r="J31">
        <v>20</v>
      </c>
      <c r="K31">
        <v>25</v>
      </c>
      <c r="L31">
        <v>10</v>
      </c>
      <c r="M31">
        <v>0</v>
      </c>
      <c r="N31">
        <v>20</v>
      </c>
    </row>
    <row r="32" spans="1:14" x14ac:dyDescent="0.25">
      <c r="A32">
        <v>4080130</v>
      </c>
      <c r="B32">
        <v>4105</v>
      </c>
      <c r="C32">
        <v>4282</v>
      </c>
      <c r="D32">
        <v>1856</v>
      </c>
      <c r="E32">
        <v>1810</v>
      </c>
      <c r="F32">
        <v>1032.5999999999999</v>
      </c>
      <c r="G32">
        <v>3.98</v>
      </c>
      <c r="H32">
        <v>1850</v>
      </c>
      <c r="I32">
        <v>1545</v>
      </c>
      <c r="J32">
        <v>105</v>
      </c>
      <c r="K32">
        <v>60</v>
      </c>
      <c r="L32">
        <v>90</v>
      </c>
      <c r="M32">
        <v>15</v>
      </c>
      <c r="N32">
        <v>35</v>
      </c>
    </row>
    <row r="33" spans="1:14" x14ac:dyDescent="0.25">
      <c r="A33">
        <v>4080131</v>
      </c>
      <c r="B33">
        <v>4505</v>
      </c>
      <c r="C33">
        <v>4153</v>
      </c>
      <c r="D33">
        <v>1880</v>
      </c>
      <c r="E33">
        <v>1840</v>
      </c>
      <c r="F33">
        <v>624.6</v>
      </c>
      <c r="G33">
        <v>7.21</v>
      </c>
      <c r="H33">
        <v>2085</v>
      </c>
      <c r="I33">
        <v>1800</v>
      </c>
      <c r="J33">
        <v>120</v>
      </c>
      <c r="K33">
        <v>75</v>
      </c>
      <c r="L33">
        <v>40</v>
      </c>
      <c r="M33">
        <v>10</v>
      </c>
      <c r="N33">
        <v>50</v>
      </c>
    </row>
    <row r="34" spans="1:14" x14ac:dyDescent="0.25">
      <c r="A34">
        <v>4080132</v>
      </c>
      <c r="B34">
        <v>3379</v>
      </c>
      <c r="C34">
        <v>3430</v>
      </c>
      <c r="D34">
        <v>1427</v>
      </c>
      <c r="E34">
        <v>1394</v>
      </c>
      <c r="F34">
        <v>1710.5</v>
      </c>
      <c r="G34">
        <v>1.98</v>
      </c>
      <c r="H34">
        <v>1560</v>
      </c>
      <c r="I34">
        <v>1385</v>
      </c>
      <c r="J34">
        <v>65</v>
      </c>
      <c r="K34">
        <v>50</v>
      </c>
      <c r="L34">
        <v>15</v>
      </c>
      <c r="M34">
        <v>0</v>
      </c>
      <c r="N34">
        <v>45</v>
      </c>
    </row>
    <row r="35" spans="1:14" x14ac:dyDescent="0.25">
      <c r="A35">
        <v>4080133</v>
      </c>
      <c r="B35">
        <v>3954</v>
      </c>
      <c r="C35">
        <v>3893</v>
      </c>
      <c r="D35">
        <v>1757</v>
      </c>
      <c r="E35">
        <v>1711</v>
      </c>
      <c r="F35">
        <v>1591.4</v>
      </c>
      <c r="G35">
        <v>2.48</v>
      </c>
      <c r="H35">
        <v>1795</v>
      </c>
      <c r="I35">
        <v>1575</v>
      </c>
      <c r="J35">
        <v>60</v>
      </c>
      <c r="K35">
        <v>50</v>
      </c>
      <c r="L35">
        <v>70</v>
      </c>
      <c r="M35">
        <v>10</v>
      </c>
      <c r="N35">
        <v>25</v>
      </c>
    </row>
    <row r="36" spans="1:14" x14ac:dyDescent="0.25">
      <c r="A36">
        <v>4080140</v>
      </c>
      <c r="B36">
        <v>4521</v>
      </c>
      <c r="C36">
        <v>4131</v>
      </c>
      <c r="D36">
        <v>2000</v>
      </c>
      <c r="E36">
        <v>1930</v>
      </c>
      <c r="F36">
        <v>44.5</v>
      </c>
      <c r="G36">
        <v>101.54</v>
      </c>
      <c r="H36">
        <v>2055</v>
      </c>
      <c r="I36">
        <v>1905</v>
      </c>
      <c r="J36">
        <v>65</v>
      </c>
      <c r="K36">
        <v>25</v>
      </c>
      <c r="L36">
        <v>35</v>
      </c>
      <c r="M36">
        <v>0</v>
      </c>
      <c r="N36">
        <v>20</v>
      </c>
    </row>
    <row r="37" spans="1:14" x14ac:dyDescent="0.25">
      <c r="A37">
        <v>4080150</v>
      </c>
      <c r="B37">
        <v>6376</v>
      </c>
      <c r="C37">
        <v>5927</v>
      </c>
      <c r="D37">
        <v>2685</v>
      </c>
      <c r="E37">
        <v>2538</v>
      </c>
      <c r="F37">
        <v>27.5</v>
      </c>
      <c r="G37">
        <v>231.44</v>
      </c>
      <c r="H37">
        <v>2975</v>
      </c>
      <c r="I37">
        <v>2785</v>
      </c>
      <c r="J37">
        <v>65</v>
      </c>
      <c r="K37">
        <v>20</v>
      </c>
      <c r="L37">
        <v>55</v>
      </c>
      <c r="M37">
        <v>10</v>
      </c>
      <c r="N37">
        <v>40</v>
      </c>
    </row>
    <row r="38" spans="1:14" x14ac:dyDescent="0.25">
      <c r="A38">
        <v>4080160</v>
      </c>
      <c r="B38">
        <v>6627</v>
      </c>
      <c r="C38">
        <v>6684</v>
      </c>
      <c r="D38">
        <v>3085</v>
      </c>
      <c r="E38">
        <v>2970</v>
      </c>
      <c r="F38">
        <v>79.400000000000006</v>
      </c>
      <c r="G38">
        <v>83.5</v>
      </c>
      <c r="H38">
        <v>2890</v>
      </c>
      <c r="I38">
        <v>2555</v>
      </c>
      <c r="J38">
        <v>75</v>
      </c>
      <c r="K38">
        <v>55</v>
      </c>
      <c r="L38">
        <v>130</v>
      </c>
      <c r="M38">
        <v>0</v>
      </c>
      <c r="N38">
        <v>65</v>
      </c>
    </row>
    <row r="39" spans="1:14" x14ac:dyDescent="0.25">
      <c r="A39">
        <v>4080161</v>
      </c>
      <c r="B39">
        <v>2495</v>
      </c>
      <c r="C39">
        <v>2448</v>
      </c>
      <c r="D39">
        <v>1136</v>
      </c>
      <c r="E39">
        <v>1100</v>
      </c>
      <c r="F39">
        <v>52.4</v>
      </c>
      <c r="G39">
        <v>47.6</v>
      </c>
      <c r="H39">
        <v>1200</v>
      </c>
      <c r="I39">
        <v>1045</v>
      </c>
      <c r="J39">
        <v>40</v>
      </c>
      <c r="K39">
        <v>10</v>
      </c>
      <c r="L39">
        <v>95</v>
      </c>
      <c r="M39">
        <v>0</v>
      </c>
      <c r="N39">
        <v>10</v>
      </c>
    </row>
    <row r="40" spans="1:14" x14ac:dyDescent="0.25">
      <c r="A40">
        <v>4080162</v>
      </c>
      <c r="B40">
        <v>6403</v>
      </c>
      <c r="C40">
        <v>6374</v>
      </c>
      <c r="D40">
        <v>3021</v>
      </c>
      <c r="E40">
        <v>2925</v>
      </c>
      <c r="F40">
        <v>111.8</v>
      </c>
      <c r="G40">
        <v>57.28</v>
      </c>
      <c r="H40">
        <v>2825</v>
      </c>
      <c r="I40">
        <v>2515</v>
      </c>
      <c r="J40">
        <v>145</v>
      </c>
      <c r="K40">
        <v>40</v>
      </c>
      <c r="L40">
        <v>90</v>
      </c>
      <c r="M40">
        <v>0</v>
      </c>
      <c r="N40">
        <v>40</v>
      </c>
    </row>
    <row r="41" spans="1:14" x14ac:dyDescent="0.25">
      <c r="A41">
        <v>4080163</v>
      </c>
      <c r="B41">
        <v>3189</v>
      </c>
      <c r="C41">
        <v>3021</v>
      </c>
      <c r="D41">
        <v>1431</v>
      </c>
      <c r="E41">
        <v>1306</v>
      </c>
      <c r="F41">
        <v>41.7</v>
      </c>
      <c r="G41">
        <v>76.540000000000006</v>
      </c>
      <c r="H41">
        <v>1310</v>
      </c>
      <c r="I41">
        <v>1165</v>
      </c>
      <c r="J41">
        <v>55</v>
      </c>
      <c r="K41">
        <v>20</v>
      </c>
      <c r="L41">
        <v>45</v>
      </c>
      <c r="M41">
        <v>0</v>
      </c>
      <c r="N41">
        <v>25</v>
      </c>
    </row>
    <row r="42" spans="1:14" x14ac:dyDescent="0.25">
      <c r="A42">
        <v>4080164</v>
      </c>
      <c r="B42">
        <v>2071</v>
      </c>
      <c r="C42">
        <v>1949</v>
      </c>
      <c r="D42">
        <v>1008</v>
      </c>
      <c r="E42">
        <v>887</v>
      </c>
      <c r="F42">
        <v>5.9</v>
      </c>
      <c r="G42">
        <v>352.78</v>
      </c>
      <c r="H42">
        <v>840</v>
      </c>
      <c r="I42">
        <v>760</v>
      </c>
      <c r="J42">
        <v>25</v>
      </c>
      <c r="K42">
        <v>10</v>
      </c>
      <c r="L42">
        <v>35</v>
      </c>
      <c r="M42">
        <v>0</v>
      </c>
      <c r="N42">
        <v>15</v>
      </c>
    </row>
    <row r="43" spans="1:14" x14ac:dyDescent="0.25">
      <c r="A43">
        <v>4080165</v>
      </c>
      <c r="B43">
        <v>956</v>
      </c>
      <c r="C43">
        <v>801</v>
      </c>
      <c r="D43">
        <v>771</v>
      </c>
      <c r="E43">
        <v>430</v>
      </c>
      <c r="F43">
        <v>4.0999999999999996</v>
      </c>
      <c r="G43">
        <v>233.22</v>
      </c>
      <c r="H43">
        <v>395</v>
      </c>
      <c r="I43">
        <v>365</v>
      </c>
      <c r="J43">
        <v>10</v>
      </c>
      <c r="K43">
        <v>0</v>
      </c>
      <c r="L43">
        <v>20</v>
      </c>
      <c r="M43">
        <v>0</v>
      </c>
      <c r="N43">
        <v>0</v>
      </c>
    </row>
    <row r="44" spans="1:14" x14ac:dyDescent="0.25">
      <c r="A44">
        <v>4080166</v>
      </c>
      <c r="B44">
        <v>439</v>
      </c>
      <c r="C44">
        <v>413</v>
      </c>
      <c r="D44">
        <v>333</v>
      </c>
      <c r="E44">
        <v>200</v>
      </c>
      <c r="F44">
        <v>3.8</v>
      </c>
      <c r="G44">
        <v>116.62</v>
      </c>
      <c r="H44">
        <v>120</v>
      </c>
      <c r="I44">
        <v>105</v>
      </c>
      <c r="J44">
        <v>0</v>
      </c>
      <c r="K44">
        <v>0</v>
      </c>
      <c r="L44">
        <v>10</v>
      </c>
      <c r="M44">
        <v>0</v>
      </c>
      <c r="N44">
        <v>0</v>
      </c>
    </row>
    <row r="45" spans="1:14" x14ac:dyDescent="0.25">
      <c r="A45">
        <v>4080167</v>
      </c>
      <c r="B45">
        <v>2768</v>
      </c>
      <c r="C45">
        <v>2657</v>
      </c>
      <c r="D45">
        <v>2102</v>
      </c>
      <c r="E45">
        <v>1200</v>
      </c>
      <c r="F45">
        <v>6.9</v>
      </c>
      <c r="G45">
        <v>400.3</v>
      </c>
      <c r="H45">
        <v>1125</v>
      </c>
      <c r="I45">
        <v>1045</v>
      </c>
      <c r="J45">
        <v>20</v>
      </c>
      <c r="K45">
        <v>10</v>
      </c>
      <c r="L45">
        <v>40</v>
      </c>
      <c r="M45">
        <v>0</v>
      </c>
      <c r="N45">
        <v>10</v>
      </c>
    </row>
    <row r="46" spans="1:14" x14ac:dyDescent="0.25">
      <c r="A46">
        <v>4080168</v>
      </c>
      <c r="B46">
        <v>736</v>
      </c>
      <c r="C46">
        <v>690</v>
      </c>
      <c r="D46">
        <v>354</v>
      </c>
      <c r="E46">
        <v>311</v>
      </c>
      <c r="F46">
        <v>11.9</v>
      </c>
      <c r="G46">
        <v>62.03</v>
      </c>
      <c r="H46">
        <v>300</v>
      </c>
      <c r="I46">
        <v>295</v>
      </c>
      <c r="J46">
        <v>10</v>
      </c>
      <c r="K46">
        <v>0</v>
      </c>
      <c r="L46">
        <v>0</v>
      </c>
      <c r="M46">
        <v>0</v>
      </c>
      <c r="N46">
        <v>0</v>
      </c>
    </row>
    <row r="47" spans="1:14" x14ac:dyDescent="0.25">
      <c r="A47">
        <v>4080169</v>
      </c>
      <c r="B47">
        <v>818</v>
      </c>
      <c r="C47">
        <v>868</v>
      </c>
      <c r="D47">
        <v>477</v>
      </c>
      <c r="E47">
        <v>366</v>
      </c>
      <c r="F47">
        <v>4.3</v>
      </c>
      <c r="G47">
        <v>191.5</v>
      </c>
      <c r="H47">
        <v>365</v>
      </c>
      <c r="I47">
        <v>335</v>
      </c>
      <c r="J47">
        <v>10</v>
      </c>
      <c r="K47">
        <v>0</v>
      </c>
      <c r="L47">
        <v>10</v>
      </c>
      <c r="M47">
        <v>0</v>
      </c>
      <c r="N47">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84"/>
  <sheetViews>
    <sheetView zoomScaleNormal="100" workbookViewId="0">
      <pane ySplit="1" topLeftCell="A2" activePane="bottomLeft" state="frozen"/>
      <selection pane="bottomLeft" activeCell="E17" sqref="E17"/>
    </sheetView>
  </sheetViews>
  <sheetFormatPr defaultColWidth="19.140625" defaultRowHeight="12.75" x14ac:dyDescent="0.2"/>
  <cols>
    <col min="1" max="1" width="19.140625" style="145"/>
    <col min="2" max="2" width="19.140625" style="151"/>
    <col min="3" max="3" width="19.140625" style="132"/>
    <col min="4" max="4" width="19.140625" style="125"/>
    <col min="5" max="7" width="19.140625" style="126"/>
    <col min="8" max="8" width="19.140625" style="151"/>
    <col min="9" max="9" width="19.140625" style="127"/>
    <col min="10" max="10" width="19.140625" style="18"/>
    <col min="11" max="14" width="19.140625" style="126"/>
    <col min="15" max="15" width="19.140625" style="20"/>
    <col min="16" max="16" width="19.140625" style="134"/>
    <col min="17" max="17" width="19.140625" style="135"/>
    <col min="18" max="18" width="19.140625" style="126"/>
    <col min="19" max="19" width="19.140625" style="136"/>
    <col min="20" max="20" width="19.140625" style="155"/>
    <col min="21" max="21" width="19.140625" style="130"/>
    <col min="22" max="22" width="19.140625" style="126"/>
    <col min="23" max="23" width="19.140625" style="137"/>
    <col min="24" max="24" width="19.140625" style="138"/>
    <col min="25" max="25" width="19.140625" style="139"/>
    <col min="26" max="26" width="19.140625" style="140"/>
    <col min="27" max="29" width="19.140625" style="126"/>
    <col min="30" max="30" width="19.140625" style="20"/>
    <col min="31" max="31" width="19.140625" style="157"/>
    <col min="32" max="32" width="19.140625" style="142"/>
    <col min="33" max="33" width="19.140625" style="20"/>
    <col min="34" max="34" width="19.140625" style="157"/>
    <col min="35" max="35" width="19.140625" style="142"/>
    <col min="36" max="37" width="19.140625" style="126"/>
    <col min="38" max="38" width="19.140625" style="20"/>
    <col min="39" max="39" width="19.140625" style="157"/>
    <col min="40" max="40" width="19.140625" style="142"/>
    <col min="41" max="42" width="19.140625" style="124"/>
    <col min="43" max="43" width="19.140625" style="133"/>
    <col min="44" max="44" width="19.140625" style="115"/>
    <col min="45" max="45" width="19.140625" style="14"/>
    <col min="46" max="16384" width="19.140625" style="115"/>
  </cols>
  <sheetData>
    <row r="1" spans="1:45" s="244" customFormat="1" ht="78" customHeight="1" thickTop="1" thickBot="1" x14ac:dyDescent="0.3">
      <c r="A1" s="239" t="s">
        <v>47</v>
      </c>
      <c r="B1" s="177" t="s">
        <v>159</v>
      </c>
      <c r="C1" s="4" t="s">
        <v>160</v>
      </c>
      <c r="D1" s="7" t="s">
        <v>161</v>
      </c>
      <c r="E1" s="5" t="s">
        <v>162</v>
      </c>
      <c r="F1" s="5" t="s">
        <v>163</v>
      </c>
      <c r="G1" s="5" t="s">
        <v>164</v>
      </c>
      <c r="H1" s="177" t="s">
        <v>165</v>
      </c>
      <c r="I1" s="240" t="s">
        <v>166</v>
      </c>
      <c r="J1" s="16" t="s">
        <v>167</v>
      </c>
      <c r="K1" s="241" t="s">
        <v>40</v>
      </c>
      <c r="L1" s="241" t="s">
        <v>168</v>
      </c>
      <c r="M1" s="241" t="s">
        <v>38</v>
      </c>
      <c r="N1" s="5" t="s">
        <v>169</v>
      </c>
      <c r="O1" s="241" t="s">
        <v>170</v>
      </c>
      <c r="P1" s="5" t="s">
        <v>171</v>
      </c>
      <c r="Q1" s="242" t="s">
        <v>52</v>
      </c>
      <c r="R1" s="241" t="s">
        <v>50</v>
      </c>
      <c r="S1" s="5" t="s">
        <v>172</v>
      </c>
      <c r="T1" s="241" t="s">
        <v>173</v>
      </c>
      <c r="U1" s="242" t="s">
        <v>59</v>
      </c>
      <c r="V1" s="241" t="s">
        <v>174</v>
      </c>
      <c r="W1" s="5" t="s">
        <v>175</v>
      </c>
      <c r="X1" s="7" t="s">
        <v>176</v>
      </c>
      <c r="Y1" s="8" t="s">
        <v>177</v>
      </c>
      <c r="Z1" s="5" t="s">
        <v>178</v>
      </c>
      <c r="AA1" s="6" t="s">
        <v>179</v>
      </c>
      <c r="AB1" s="5" t="s">
        <v>180</v>
      </c>
      <c r="AC1" s="5" t="s">
        <v>181</v>
      </c>
      <c r="AD1" s="7" t="s">
        <v>182</v>
      </c>
      <c r="AE1" s="9" t="s">
        <v>183</v>
      </c>
      <c r="AF1" s="6" t="s">
        <v>184</v>
      </c>
      <c r="AG1" s="7" t="s">
        <v>185</v>
      </c>
      <c r="AH1" s="9" t="s">
        <v>186</v>
      </c>
      <c r="AI1" s="5" t="s">
        <v>187</v>
      </c>
      <c r="AJ1" s="5" t="s">
        <v>188</v>
      </c>
      <c r="AK1" s="5" t="s">
        <v>189</v>
      </c>
      <c r="AL1" s="7" t="s">
        <v>190</v>
      </c>
      <c r="AM1" s="7" t="s">
        <v>191</v>
      </c>
      <c r="AN1" s="10" t="s">
        <v>192</v>
      </c>
      <c r="AO1" s="3" t="s">
        <v>193</v>
      </c>
      <c r="AP1" s="243" t="s">
        <v>194</v>
      </c>
      <c r="AQ1" s="239" t="s">
        <v>9</v>
      </c>
    </row>
    <row r="2" spans="1:45" s="106" customFormat="1" ht="13.5" thickTop="1" x14ac:dyDescent="0.2">
      <c r="A2" s="159"/>
      <c r="B2" s="160">
        <v>4080000</v>
      </c>
      <c r="C2" s="161"/>
      <c r="D2" s="162"/>
      <c r="E2" s="163"/>
      <c r="F2" s="163"/>
      <c r="G2" s="163"/>
      <c r="H2" s="164">
        <v>244080101</v>
      </c>
      <c r="I2" s="165">
        <v>2759.75</v>
      </c>
      <c r="J2" s="166">
        <f t="shared" ref="J2:J47" si="0">I2*100</f>
        <v>275975</v>
      </c>
      <c r="K2" s="167">
        <v>160980</v>
      </c>
      <c r="L2" s="167">
        <v>158658</v>
      </c>
      <c r="M2" s="168">
        <v>151643</v>
      </c>
      <c r="N2" s="163">
        <f t="shared" ref="N2:N42" si="1">K2-M2</f>
        <v>9337</v>
      </c>
      <c r="O2" s="169">
        <f t="shared" ref="O2:O42" si="2">(K2-M2)/M2</f>
        <v>6.1572245339382631E-2</v>
      </c>
      <c r="P2" s="170">
        <v>58.3</v>
      </c>
      <c r="Q2" s="171">
        <v>77968</v>
      </c>
      <c r="R2" s="172">
        <v>67150</v>
      </c>
      <c r="S2" s="163">
        <f t="shared" ref="S2:S42" si="3">Q2-R2</f>
        <v>10818</v>
      </c>
      <c r="T2" s="169">
        <f t="shared" ref="T2:T42" si="4">S2/R2</f>
        <v>0.16110201042442293</v>
      </c>
      <c r="U2" s="171">
        <v>72479</v>
      </c>
      <c r="V2" s="172">
        <v>64352</v>
      </c>
      <c r="W2" s="163">
        <f t="shared" ref="W2:W42" si="5">U2-V2</f>
        <v>8127</v>
      </c>
      <c r="X2" s="169">
        <f t="shared" ref="X2:X42" si="6">(U2-V2)/V2</f>
        <v>0.12628978120338141</v>
      </c>
      <c r="Y2" s="173">
        <f t="shared" ref="Y2:Y47" si="7">U2/J2</f>
        <v>0.26262886130990126</v>
      </c>
      <c r="Z2" s="174">
        <v>69105</v>
      </c>
      <c r="AA2" s="167">
        <v>61290</v>
      </c>
      <c r="AB2" s="167">
        <v>2400</v>
      </c>
      <c r="AC2" s="163">
        <f t="shared" ref="AC2:AC47" si="8">AA2+AB2</f>
        <v>63690</v>
      </c>
      <c r="AD2" s="169">
        <f t="shared" ref="AD2:AD47" si="9">AC2/Z2</f>
        <v>0.92164098111569348</v>
      </c>
      <c r="AE2" s="175">
        <f t="shared" ref="AE2:AE47" si="10">AD2/0.921641</f>
        <v>0.99999997951012753</v>
      </c>
      <c r="AF2" s="167">
        <v>1505</v>
      </c>
      <c r="AG2" s="169">
        <f t="shared" ref="AG2:AG47" si="11">AF2/Z2</f>
        <v>2.1778453078648435E-2</v>
      </c>
      <c r="AH2" s="175">
        <f t="shared" ref="AH2:AH47" si="12">AG2/0.021778</f>
        <v>1.000020804419526</v>
      </c>
      <c r="AI2" s="167">
        <v>2730</v>
      </c>
      <c r="AJ2" s="167">
        <v>225</v>
      </c>
      <c r="AK2" s="163">
        <f t="shared" ref="AK2:AK47" si="13">AI2+AJ2</f>
        <v>2955</v>
      </c>
      <c r="AL2" s="169">
        <f t="shared" ref="AL2:AL47" si="14">AK2/Z2</f>
        <v>4.2761015845452575E-2</v>
      </c>
      <c r="AM2" s="175">
        <f t="shared" ref="AM2:AM47" si="15">AL2/0.042761</f>
        <v>1.000000370558513</v>
      </c>
      <c r="AN2" s="167">
        <v>955</v>
      </c>
      <c r="AO2" s="176" t="s">
        <v>44</v>
      </c>
      <c r="AP2" s="176" t="s">
        <v>44</v>
      </c>
      <c r="AQ2" s="156"/>
    </row>
    <row r="3" spans="1:45" x14ac:dyDescent="0.2">
      <c r="A3" s="143" t="s">
        <v>67</v>
      </c>
      <c r="B3" s="148">
        <v>4080001</v>
      </c>
      <c r="C3" s="146"/>
      <c r="D3" s="108"/>
      <c r="E3" s="109"/>
      <c r="F3" s="109"/>
      <c r="G3" s="109"/>
      <c r="H3" s="152">
        <v>244080001</v>
      </c>
      <c r="I3" s="110">
        <v>2.0699999999999998</v>
      </c>
      <c r="J3" s="66">
        <f t="shared" si="0"/>
        <v>206.99999999999997</v>
      </c>
      <c r="K3" s="111">
        <v>3806</v>
      </c>
      <c r="L3" s="111">
        <v>3963</v>
      </c>
      <c r="M3" s="67">
        <v>4069</v>
      </c>
      <c r="N3" s="68">
        <f t="shared" si="1"/>
        <v>-263</v>
      </c>
      <c r="O3" s="69">
        <f t="shared" si="2"/>
        <v>-6.4635045465716398E-2</v>
      </c>
      <c r="P3" s="112">
        <v>1841.1</v>
      </c>
      <c r="Q3" s="113">
        <v>1887</v>
      </c>
      <c r="R3" s="70">
        <v>1855</v>
      </c>
      <c r="S3" s="109">
        <f t="shared" si="3"/>
        <v>32</v>
      </c>
      <c r="T3" s="69">
        <f t="shared" si="4"/>
        <v>1.7250673854447441E-2</v>
      </c>
      <c r="U3" s="113">
        <v>1855</v>
      </c>
      <c r="V3" s="70">
        <v>1801</v>
      </c>
      <c r="W3" s="68">
        <f t="shared" si="5"/>
        <v>54</v>
      </c>
      <c r="X3" s="69">
        <f t="shared" si="6"/>
        <v>2.9983342587451417E-2</v>
      </c>
      <c r="Y3" s="71">
        <f t="shared" si="7"/>
        <v>8.9613526570048325</v>
      </c>
      <c r="Z3" s="114">
        <v>1680</v>
      </c>
      <c r="AA3" s="111">
        <v>1530</v>
      </c>
      <c r="AB3" s="111">
        <v>70</v>
      </c>
      <c r="AC3" s="68">
        <f t="shared" si="8"/>
        <v>1600</v>
      </c>
      <c r="AD3" s="69">
        <f t="shared" si="9"/>
        <v>0.95238095238095233</v>
      </c>
      <c r="AE3" s="72">
        <f t="shared" si="10"/>
        <v>1.0333534992268707</v>
      </c>
      <c r="AF3" s="111">
        <v>35</v>
      </c>
      <c r="AG3" s="69">
        <f t="shared" si="11"/>
        <v>2.0833333333333332E-2</v>
      </c>
      <c r="AH3" s="73">
        <f t="shared" si="12"/>
        <v>0.95662289160314695</v>
      </c>
      <c r="AI3" s="111">
        <v>20</v>
      </c>
      <c r="AJ3" s="111">
        <v>0</v>
      </c>
      <c r="AK3" s="68">
        <f t="shared" si="13"/>
        <v>20</v>
      </c>
      <c r="AL3" s="69">
        <f t="shared" si="14"/>
        <v>1.1904761904761904E-2</v>
      </c>
      <c r="AM3" s="73">
        <f t="shared" si="15"/>
        <v>0.27840232699800999</v>
      </c>
      <c r="AN3" s="111">
        <v>20</v>
      </c>
      <c r="AO3" s="107" t="s">
        <v>7</v>
      </c>
      <c r="AP3" s="212" t="s">
        <v>7</v>
      </c>
      <c r="AQ3" s="124"/>
      <c r="AS3" s="115"/>
    </row>
    <row r="4" spans="1:45" x14ac:dyDescent="0.2">
      <c r="A4" s="143"/>
      <c r="B4" s="148">
        <v>4080002.01</v>
      </c>
      <c r="C4" s="146"/>
      <c r="D4" s="108"/>
      <c r="E4" s="109"/>
      <c r="F4" s="109"/>
      <c r="G4" s="109"/>
      <c r="H4" s="152">
        <v>244080002.00999999</v>
      </c>
      <c r="I4" s="110">
        <v>2.4500000000000002</v>
      </c>
      <c r="J4" s="66">
        <f t="shared" si="0"/>
        <v>245.00000000000003</v>
      </c>
      <c r="K4" s="111">
        <v>3239</v>
      </c>
      <c r="L4" s="111">
        <v>3324</v>
      </c>
      <c r="M4" s="67">
        <v>3424</v>
      </c>
      <c r="N4" s="68">
        <f t="shared" si="1"/>
        <v>-185</v>
      </c>
      <c r="O4" s="69">
        <f t="shared" si="2"/>
        <v>-5.4030373831775703E-2</v>
      </c>
      <c r="P4" s="112">
        <v>1322.7</v>
      </c>
      <c r="Q4" s="113">
        <v>1384</v>
      </c>
      <c r="R4" s="70">
        <v>1294</v>
      </c>
      <c r="S4" s="109">
        <f t="shared" si="3"/>
        <v>90</v>
      </c>
      <c r="T4" s="69">
        <f t="shared" si="4"/>
        <v>6.9551777434312206E-2</v>
      </c>
      <c r="U4" s="113">
        <v>1305</v>
      </c>
      <c r="V4" s="70">
        <v>1264</v>
      </c>
      <c r="W4" s="68">
        <f t="shared" si="5"/>
        <v>41</v>
      </c>
      <c r="X4" s="69">
        <f t="shared" si="6"/>
        <v>3.2436708860759493E-2</v>
      </c>
      <c r="Y4" s="71">
        <f t="shared" si="7"/>
        <v>5.3265306122448974</v>
      </c>
      <c r="Z4" s="114">
        <v>1225</v>
      </c>
      <c r="AA4" s="111">
        <v>1000</v>
      </c>
      <c r="AB4" s="111">
        <v>45</v>
      </c>
      <c r="AC4" s="68">
        <f t="shared" si="8"/>
        <v>1045</v>
      </c>
      <c r="AD4" s="69">
        <f t="shared" si="9"/>
        <v>0.85306122448979593</v>
      </c>
      <c r="AE4" s="72">
        <f t="shared" si="10"/>
        <v>0.92558949145035418</v>
      </c>
      <c r="AF4" s="111">
        <v>60</v>
      </c>
      <c r="AG4" s="69">
        <f t="shared" si="11"/>
        <v>4.8979591836734691E-2</v>
      </c>
      <c r="AH4" s="73">
        <f t="shared" si="12"/>
        <v>2.2490399410751536</v>
      </c>
      <c r="AI4" s="111">
        <v>115</v>
      </c>
      <c r="AJ4" s="111">
        <v>0</v>
      </c>
      <c r="AK4" s="68">
        <f t="shared" si="13"/>
        <v>115</v>
      </c>
      <c r="AL4" s="69">
        <f t="shared" si="14"/>
        <v>9.3877551020408165E-2</v>
      </c>
      <c r="AM4" s="73">
        <f t="shared" si="15"/>
        <v>2.1954012071843074</v>
      </c>
      <c r="AN4" s="111">
        <v>15</v>
      </c>
      <c r="AO4" s="107" t="s">
        <v>7</v>
      </c>
      <c r="AP4" s="212" t="s">
        <v>7</v>
      </c>
      <c r="AQ4" s="124"/>
      <c r="AS4" s="115"/>
    </row>
    <row r="5" spans="1:45" x14ac:dyDescent="0.2">
      <c r="A5" s="143"/>
      <c r="B5" s="148">
        <v>4080002.02</v>
      </c>
      <c r="C5" s="146"/>
      <c r="D5" s="108"/>
      <c r="E5" s="109"/>
      <c r="F5" s="109"/>
      <c r="G5" s="109"/>
      <c r="H5" s="152">
        <v>244080002.02000001</v>
      </c>
      <c r="I5" s="110">
        <v>4.24</v>
      </c>
      <c r="J5" s="66">
        <f t="shared" si="0"/>
        <v>424</v>
      </c>
      <c r="K5" s="111">
        <v>5673</v>
      </c>
      <c r="L5" s="111">
        <v>5348</v>
      </c>
      <c r="M5" s="67">
        <v>4927</v>
      </c>
      <c r="N5" s="68">
        <f t="shared" si="1"/>
        <v>746</v>
      </c>
      <c r="O5" s="69">
        <f t="shared" si="2"/>
        <v>0.15141059468236248</v>
      </c>
      <c r="P5" s="112">
        <v>1336.7</v>
      </c>
      <c r="Q5" s="113">
        <v>3108</v>
      </c>
      <c r="R5" s="70">
        <v>2570</v>
      </c>
      <c r="S5" s="109">
        <f t="shared" si="3"/>
        <v>538</v>
      </c>
      <c r="T5" s="69">
        <f t="shared" si="4"/>
        <v>0.20933852140077822</v>
      </c>
      <c r="U5" s="113">
        <v>2965</v>
      </c>
      <c r="V5" s="70">
        <v>2499</v>
      </c>
      <c r="W5" s="68">
        <f t="shared" si="5"/>
        <v>466</v>
      </c>
      <c r="X5" s="69">
        <f t="shared" si="6"/>
        <v>0.18647458983593437</v>
      </c>
      <c r="Y5" s="71">
        <f t="shared" si="7"/>
        <v>6.992924528301887</v>
      </c>
      <c r="Z5" s="114">
        <v>2085</v>
      </c>
      <c r="AA5" s="111">
        <v>1885</v>
      </c>
      <c r="AB5" s="111">
        <v>65</v>
      </c>
      <c r="AC5" s="68">
        <f t="shared" si="8"/>
        <v>1950</v>
      </c>
      <c r="AD5" s="69">
        <f t="shared" si="9"/>
        <v>0.93525179856115104</v>
      </c>
      <c r="AE5" s="72">
        <f t="shared" si="10"/>
        <v>1.0147680046364593</v>
      </c>
      <c r="AF5" s="111">
        <v>35</v>
      </c>
      <c r="AG5" s="69">
        <f t="shared" si="11"/>
        <v>1.6786570743405275E-2</v>
      </c>
      <c r="AH5" s="73">
        <f t="shared" si="12"/>
        <v>0.77080405654354289</v>
      </c>
      <c r="AI5" s="111">
        <v>60</v>
      </c>
      <c r="AJ5" s="111">
        <v>10</v>
      </c>
      <c r="AK5" s="68">
        <f t="shared" si="13"/>
        <v>70</v>
      </c>
      <c r="AL5" s="69">
        <f t="shared" si="14"/>
        <v>3.3573141486810551E-2</v>
      </c>
      <c r="AM5" s="73">
        <f t="shared" si="15"/>
        <v>0.78513462002316481</v>
      </c>
      <c r="AN5" s="111">
        <v>25</v>
      </c>
      <c r="AO5" s="107" t="s">
        <v>7</v>
      </c>
      <c r="AP5" s="212" t="s">
        <v>7</v>
      </c>
      <c r="AQ5" s="124"/>
      <c r="AS5" s="115"/>
    </row>
    <row r="6" spans="1:45" x14ac:dyDescent="0.2">
      <c r="A6" s="143"/>
      <c r="B6" s="148">
        <v>4080003.01</v>
      </c>
      <c r="C6" s="146"/>
      <c r="D6" s="108"/>
      <c r="E6" s="109"/>
      <c r="F6" s="109"/>
      <c r="G6" s="109"/>
      <c r="H6" s="152">
        <v>244080003.00999999</v>
      </c>
      <c r="I6" s="110">
        <v>2.65</v>
      </c>
      <c r="J6" s="66">
        <f t="shared" si="0"/>
        <v>265</v>
      </c>
      <c r="K6" s="111">
        <v>3851</v>
      </c>
      <c r="L6" s="111">
        <v>4115</v>
      </c>
      <c r="M6" s="67">
        <v>4168</v>
      </c>
      <c r="N6" s="68">
        <f t="shared" si="1"/>
        <v>-317</v>
      </c>
      <c r="O6" s="69">
        <f t="shared" si="2"/>
        <v>-7.605566218809981E-2</v>
      </c>
      <c r="P6" s="112">
        <v>1450.9</v>
      </c>
      <c r="Q6" s="113">
        <v>1699</v>
      </c>
      <c r="R6" s="70">
        <v>1659</v>
      </c>
      <c r="S6" s="109">
        <f t="shared" si="3"/>
        <v>40</v>
      </c>
      <c r="T6" s="69">
        <f t="shared" si="4"/>
        <v>2.4110910186859555E-2</v>
      </c>
      <c r="U6" s="113">
        <v>1651</v>
      </c>
      <c r="V6" s="70">
        <v>1636</v>
      </c>
      <c r="W6" s="68">
        <f t="shared" si="5"/>
        <v>15</v>
      </c>
      <c r="X6" s="69">
        <f t="shared" si="6"/>
        <v>9.1687041564792182E-3</v>
      </c>
      <c r="Y6" s="71">
        <f t="shared" si="7"/>
        <v>6.2301886792452832</v>
      </c>
      <c r="Z6" s="114">
        <v>1755</v>
      </c>
      <c r="AA6" s="111">
        <v>1615</v>
      </c>
      <c r="AB6" s="111">
        <v>80</v>
      </c>
      <c r="AC6" s="68">
        <f t="shared" si="8"/>
        <v>1695</v>
      </c>
      <c r="AD6" s="69">
        <f t="shared" si="9"/>
        <v>0.96581196581196582</v>
      </c>
      <c r="AE6" s="72">
        <f t="shared" si="10"/>
        <v>1.0479264331903266</v>
      </c>
      <c r="AF6" s="111">
        <v>30</v>
      </c>
      <c r="AG6" s="69">
        <f t="shared" si="11"/>
        <v>1.7094017094017096E-2</v>
      </c>
      <c r="AH6" s="73">
        <f t="shared" si="12"/>
        <v>0.78492134695642835</v>
      </c>
      <c r="AI6" s="111">
        <v>15</v>
      </c>
      <c r="AJ6" s="111">
        <v>0</v>
      </c>
      <c r="AK6" s="68">
        <f t="shared" si="13"/>
        <v>15</v>
      </c>
      <c r="AL6" s="69">
        <f t="shared" si="14"/>
        <v>8.5470085470085479E-3</v>
      </c>
      <c r="AM6" s="73">
        <f t="shared" si="15"/>
        <v>0.19987859374216102</v>
      </c>
      <c r="AN6" s="111">
        <v>20</v>
      </c>
      <c r="AO6" s="107" t="s">
        <v>7</v>
      </c>
      <c r="AP6" s="212" t="s">
        <v>7</v>
      </c>
      <c r="AQ6" s="124"/>
      <c r="AS6" s="115"/>
    </row>
    <row r="7" spans="1:45" x14ac:dyDescent="0.2">
      <c r="A7" s="143"/>
      <c r="B7" s="148">
        <v>4080003.02</v>
      </c>
      <c r="C7" s="146"/>
      <c r="D7" s="108"/>
      <c r="E7" s="109"/>
      <c r="F7" s="109"/>
      <c r="G7" s="109"/>
      <c r="H7" s="152">
        <v>244080003.02000001</v>
      </c>
      <c r="I7" s="110">
        <v>1.76</v>
      </c>
      <c r="J7" s="66">
        <f t="shared" si="0"/>
        <v>176</v>
      </c>
      <c r="K7" s="111">
        <v>2961</v>
      </c>
      <c r="L7" s="111">
        <v>3163</v>
      </c>
      <c r="M7" s="67">
        <v>3250</v>
      </c>
      <c r="N7" s="68">
        <f t="shared" si="1"/>
        <v>-289</v>
      </c>
      <c r="O7" s="69">
        <f t="shared" si="2"/>
        <v>-8.8923076923076924E-2</v>
      </c>
      <c r="P7" s="112">
        <v>1680.5</v>
      </c>
      <c r="Q7" s="113">
        <v>1323</v>
      </c>
      <c r="R7" s="70">
        <v>1308</v>
      </c>
      <c r="S7" s="109">
        <f t="shared" si="3"/>
        <v>15</v>
      </c>
      <c r="T7" s="69">
        <f t="shared" si="4"/>
        <v>1.1467889908256881E-2</v>
      </c>
      <c r="U7" s="113">
        <v>1296</v>
      </c>
      <c r="V7" s="70">
        <v>1291</v>
      </c>
      <c r="W7" s="68">
        <f t="shared" si="5"/>
        <v>5</v>
      </c>
      <c r="X7" s="69">
        <f t="shared" si="6"/>
        <v>3.8729666924864447E-3</v>
      </c>
      <c r="Y7" s="71">
        <f t="shared" si="7"/>
        <v>7.3636363636363633</v>
      </c>
      <c r="Z7" s="114">
        <v>1415</v>
      </c>
      <c r="AA7" s="111">
        <v>1265</v>
      </c>
      <c r="AB7" s="111">
        <v>55</v>
      </c>
      <c r="AC7" s="68">
        <f t="shared" si="8"/>
        <v>1320</v>
      </c>
      <c r="AD7" s="69">
        <f t="shared" si="9"/>
        <v>0.93286219081272082</v>
      </c>
      <c r="AE7" s="72">
        <f t="shared" si="10"/>
        <v>1.0121752296314084</v>
      </c>
      <c r="AF7" s="111">
        <v>30</v>
      </c>
      <c r="AG7" s="69">
        <f t="shared" si="11"/>
        <v>2.1201413427561839E-2</v>
      </c>
      <c r="AH7" s="73">
        <f t="shared" si="12"/>
        <v>0.97352435611910371</v>
      </c>
      <c r="AI7" s="111">
        <v>45</v>
      </c>
      <c r="AJ7" s="111">
        <v>0</v>
      </c>
      <c r="AK7" s="68">
        <f t="shared" si="13"/>
        <v>45</v>
      </c>
      <c r="AL7" s="69">
        <f t="shared" si="14"/>
        <v>3.1802120141342753E-2</v>
      </c>
      <c r="AM7" s="73">
        <f t="shared" si="15"/>
        <v>0.74371787706888881</v>
      </c>
      <c r="AN7" s="111">
        <v>15</v>
      </c>
      <c r="AO7" s="107" t="s">
        <v>7</v>
      </c>
      <c r="AP7" s="212" t="s">
        <v>7</v>
      </c>
      <c r="AQ7" s="124"/>
      <c r="AS7" s="115"/>
    </row>
    <row r="8" spans="1:45" x14ac:dyDescent="0.2">
      <c r="A8" s="144"/>
      <c r="B8" s="149">
        <v>4080004</v>
      </c>
      <c r="C8" s="147"/>
      <c r="D8" s="117"/>
      <c r="E8" s="118"/>
      <c r="F8" s="118"/>
      <c r="G8" s="118"/>
      <c r="H8" s="153">
        <v>244080004</v>
      </c>
      <c r="I8" s="119">
        <v>2.61</v>
      </c>
      <c r="J8" s="58">
        <f t="shared" si="0"/>
        <v>261</v>
      </c>
      <c r="K8" s="120">
        <v>3653</v>
      </c>
      <c r="L8" s="120">
        <v>3961</v>
      </c>
      <c r="M8" s="59">
        <v>4019</v>
      </c>
      <c r="N8" s="60">
        <f t="shared" si="1"/>
        <v>-366</v>
      </c>
      <c r="O8" s="61">
        <f t="shared" si="2"/>
        <v>-9.1067429708882805E-2</v>
      </c>
      <c r="P8" s="121">
        <v>1402.2</v>
      </c>
      <c r="Q8" s="122">
        <v>2344</v>
      </c>
      <c r="R8" s="62">
        <v>2200</v>
      </c>
      <c r="S8" s="118">
        <f t="shared" si="3"/>
        <v>144</v>
      </c>
      <c r="T8" s="61">
        <f t="shared" si="4"/>
        <v>6.545454545454546E-2</v>
      </c>
      <c r="U8" s="122">
        <v>1966</v>
      </c>
      <c r="V8" s="62">
        <v>1978</v>
      </c>
      <c r="W8" s="60">
        <f t="shared" si="5"/>
        <v>-12</v>
      </c>
      <c r="X8" s="61">
        <f t="shared" si="6"/>
        <v>-6.0667340748230538E-3</v>
      </c>
      <c r="Y8" s="63">
        <f t="shared" si="7"/>
        <v>7.5325670498084287</v>
      </c>
      <c r="Z8" s="123">
        <v>1280</v>
      </c>
      <c r="AA8" s="120">
        <v>930</v>
      </c>
      <c r="AB8" s="120">
        <v>40</v>
      </c>
      <c r="AC8" s="60">
        <f t="shared" si="8"/>
        <v>970</v>
      </c>
      <c r="AD8" s="61">
        <f t="shared" si="9"/>
        <v>0.7578125</v>
      </c>
      <c r="AE8" s="64">
        <f t="shared" si="10"/>
        <v>0.82224260856450615</v>
      </c>
      <c r="AF8" s="120">
        <v>40</v>
      </c>
      <c r="AG8" s="61">
        <f t="shared" si="11"/>
        <v>3.125E-2</v>
      </c>
      <c r="AH8" s="65">
        <f t="shared" si="12"/>
        <v>1.4349343374047205</v>
      </c>
      <c r="AI8" s="120">
        <v>240</v>
      </c>
      <c r="AJ8" s="120">
        <v>30</v>
      </c>
      <c r="AK8" s="60">
        <f t="shared" si="13"/>
        <v>270</v>
      </c>
      <c r="AL8" s="61">
        <f t="shared" si="14"/>
        <v>0.2109375</v>
      </c>
      <c r="AM8" s="65">
        <f t="shared" si="15"/>
        <v>4.9329412314959891</v>
      </c>
      <c r="AN8" s="120">
        <v>10</v>
      </c>
      <c r="AO8" s="116" t="s">
        <v>5</v>
      </c>
      <c r="AP8" s="213" t="s">
        <v>5</v>
      </c>
      <c r="AQ8" s="124"/>
      <c r="AS8" s="115"/>
    </row>
    <row r="9" spans="1:45" x14ac:dyDescent="0.2">
      <c r="A9" s="143" t="s">
        <v>64</v>
      </c>
      <c r="B9" s="148">
        <v>4080005</v>
      </c>
      <c r="C9" s="146"/>
      <c r="D9" s="108"/>
      <c r="E9" s="109"/>
      <c r="F9" s="109"/>
      <c r="G9" s="109"/>
      <c r="H9" s="152">
        <v>244080005</v>
      </c>
      <c r="I9" s="110">
        <v>1.39</v>
      </c>
      <c r="J9" s="66">
        <f t="shared" si="0"/>
        <v>139</v>
      </c>
      <c r="K9" s="111">
        <v>3078</v>
      </c>
      <c r="L9" s="111">
        <v>3198</v>
      </c>
      <c r="M9" s="67">
        <v>3329</v>
      </c>
      <c r="N9" s="68">
        <f t="shared" si="1"/>
        <v>-251</v>
      </c>
      <c r="O9" s="69">
        <f t="shared" si="2"/>
        <v>-7.5398017422649441E-2</v>
      </c>
      <c r="P9" s="112">
        <v>2217.9</v>
      </c>
      <c r="Q9" s="113">
        <v>1771</v>
      </c>
      <c r="R9" s="70">
        <v>1713</v>
      </c>
      <c r="S9" s="109">
        <f t="shared" si="3"/>
        <v>58</v>
      </c>
      <c r="T9" s="69">
        <f t="shared" si="4"/>
        <v>3.3858727378867484E-2</v>
      </c>
      <c r="U9" s="113">
        <v>1650</v>
      </c>
      <c r="V9" s="70">
        <v>1634</v>
      </c>
      <c r="W9" s="68">
        <f t="shared" si="5"/>
        <v>16</v>
      </c>
      <c r="X9" s="69">
        <f t="shared" si="6"/>
        <v>9.7919216646266821E-3</v>
      </c>
      <c r="Y9" s="71">
        <f t="shared" si="7"/>
        <v>11.870503597122303</v>
      </c>
      <c r="Z9" s="114">
        <v>1295</v>
      </c>
      <c r="AA9" s="111">
        <v>1055</v>
      </c>
      <c r="AB9" s="111">
        <v>55</v>
      </c>
      <c r="AC9" s="68">
        <f t="shared" si="8"/>
        <v>1110</v>
      </c>
      <c r="AD9" s="69">
        <f t="shared" si="9"/>
        <v>0.8571428571428571</v>
      </c>
      <c r="AE9" s="72">
        <f t="shared" si="10"/>
        <v>0.93001814930418358</v>
      </c>
      <c r="AF9" s="111">
        <v>55</v>
      </c>
      <c r="AG9" s="69">
        <f t="shared" si="11"/>
        <v>4.2471042471042469E-2</v>
      </c>
      <c r="AH9" s="73">
        <f t="shared" si="12"/>
        <v>1.9501810299863382</v>
      </c>
      <c r="AI9" s="111">
        <v>110</v>
      </c>
      <c r="AJ9" s="111">
        <v>0</v>
      </c>
      <c r="AK9" s="68">
        <f t="shared" si="13"/>
        <v>110</v>
      </c>
      <c r="AL9" s="69">
        <f t="shared" si="14"/>
        <v>8.4942084942084939E-2</v>
      </c>
      <c r="AM9" s="73">
        <f t="shared" si="15"/>
        <v>1.9864382250668819</v>
      </c>
      <c r="AN9" s="111">
        <v>15</v>
      </c>
      <c r="AO9" s="107" t="s">
        <v>7</v>
      </c>
      <c r="AP9" s="213" t="s">
        <v>5</v>
      </c>
      <c r="AQ9" s="124"/>
      <c r="AS9" s="115"/>
    </row>
    <row r="10" spans="1:45" x14ac:dyDescent="0.2">
      <c r="A10" s="144" t="s">
        <v>66</v>
      </c>
      <c r="B10" s="149">
        <v>4080006</v>
      </c>
      <c r="C10" s="147"/>
      <c r="D10" s="117"/>
      <c r="E10" s="118"/>
      <c r="F10" s="118"/>
      <c r="G10" s="118"/>
      <c r="H10" s="153">
        <v>244080006</v>
      </c>
      <c r="I10" s="119">
        <v>1.36</v>
      </c>
      <c r="J10" s="58">
        <f t="shared" si="0"/>
        <v>136</v>
      </c>
      <c r="K10" s="120">
        <v>3569</v>
      </c>
      <c r="L10" s="120">
        <v>3701</v>
      </c>
      <c r="M10" s="59">
        <v>3843</v>
      </c>
      <c r="N10" s="60">
        <f t="shared" si="1"/>
        <v>-274</v>
      </c>
      <c r="O10" s="61">
        <f t="shared" si="2"/>
        <v>-7.1298464741087697E-2</v>
      </c>
      <c r="P10" s="121">
        <v>2626.8</v>
      </c>
      <c r="Q10" s="122">
        <v>2534</v>
      </c>
      <c r="R10" s="62">
        <v>2063</v>
      </c>
      <c r="S10" s="118">
        <f t="shared" si="3"/>
        <v>471</v>
      </c>
      <c r="T10" s="61">
        <f t="shared" si="4"/>
        <v>0.22830828889966068</v>
      </c>
      <c r="U10" s="122">
        <v>2233</v>
      </c>
      <c r="V10" s="62">
        <v>1923</v>
      </c>
      <c r="W10" s="60">
        <f t="shared" si="5"/>
        <v>310</v>
      </c>
      <c r="X10" s="61">
        <f t="shared" si="6"/>
        <v>0.16120644825793032</v>
      </c>
      <c r="Y10" s="63">
        <f t="shared" si="7"/>
        <v>16.419117647058822</v>
      </c>
      <c r="Z10" s="123">
        <v>1045</v>
      </c>
      <c r="AA10" s="120">
        <v>665</v>
      </c>
      <c r="AB10" s="120">
        <v>65</v>
      </c>
      <c r="AC10" s="60">
        <f t="shared" si="8"/>
        <v>730</v>
      </c>
      <c r="AD10" s="61">
        <f t="shared" si="9"/>
        <v>0.69856459330143539</v>
      </c>
      <c r="AE10" s="64">
        <f t="shared" si="10"/>
        <v>0.75795737527023577</v>
      </c>
      <c r="AF10" s="120">
        <v>95</v>
      </c>
      <c r="AG10" s="61">
        <f t="shared" si="11"/>
        <v>9.0909090909090912E-2</v>
      </c>
      <c r="AH10" s="65">
        <f t="shared" si="12"/>
        <v>4.1743544360864595</v>
      </c>
      <c r="AI10" s="120">
        <v>200</v>
      </c>
      <c r="AJ10" s="120">
        <v>0</v>
      </c>
      <c r="AK10" s="60">
        <f t="shared" si="13"/>
        <v>200</v>
      </c>
      <c r="AL10" s="61">
        <f t="shared" si="14"/>
        <v>0.19138755980861244</v>
      </c>
      <c r="AM10" s="65">
        <f t="shared" si="15"/>
        <v>4.4757503287718352</v>
      </c>
      <c r="AN10" s="120">
        <v>15</v>
      </c>
      <c r="AO10" s="116" t="s">
        <v>5</v>
      </c>
      <c r="AP10" s="213" t="s">
        <v>5</v>
      </c>
      <c r="AQ10" s="124"/>
      <c r="AS10" s="115"/>
    </row>
    <row r="11" spans="1:45" x14ac:dyDescent="0.2">
      <c r="A11" s="143"/>
      <c r="B11" s="148">
        <v>4080007</v>
      </c>
      <c r="C11" s="146"/>
      <c r="D11" s="108"/>
      <c r="E11" s="109"/>
      <c r="F11" s="109"/>
      <c r="G11" s="109"/>
      <c r="H11" s="152">
        <v>244080007</v>
      </c>
      <c r="I11" s="110">
        <v>3.48</v>
      </c>
      <c r="J11" s="66">
        <f t="shared" si="0"/>
        <v>348</v>
      </c>
      <c r="K11" s="111">
        <v>2686</v>
      </c>
      <c r="L11" s="111">
        <v>2735</v>
      </c>
      <c r="M11" s="67">
        <v>2649</v>
      </c>
      <c r="N11" s="68">
        <f t="shared" si="1"/>
        <v>37</v>
      </c>
      <c r="O11" s="69">
        <f t="shared" si="2"/>
        <v>1.3967534918837296E-2</v>
      </c>
      <c r="P11" s="112">
        <v>772.9</v>
      </c>
      <c r="Q11" s="113">
        <v>1354</v>
      </c>
      <c r="R11" s="70">
        <v>1248</v>
      </c>
      <c r="S11" s="109">
        <f t="shared" si="3"/>
        <v>106</v>
      </c>
      <c r="T11" s="69">
        <f t="shared" si="4"/>
        <v>8.4935897435897439E-2</v>
      </c>
      <c r="U11" s="113">
        <v>1310</v>
      </c>
      <c r="V11" s="70">
        <v>1209</v>
      </c>
      <c r="W11" s="68">
        <f t="shared" si="5"/>
        <v>101</v>
      </c>
      <c r="X11" s="69">
        <f t="shared" si="6"/>
        <v>8.3540115798180312E-2</v>
      </c>
      <c r="Y11" s="71">
        <f t="shared" si="7"/>
        <v>3.764367816091954</v>
      </c>
      <c r="Z11" s="114">
        <v>1195</v>
      </c>
      <c r="AA11" s="111">
        <v>1075</v>
      </c>
      <c r="AB11" s="111">
        <v>30</v>
      </c>
      <c r="AC11" s="68">
        <f t="shared" si="8"/>
        <v>1105</v>
      </c>
      <c r="AD11" s="69">
        <f t="shared" si="9"/>
        <v>0.92468619246861927</v>
      </c>
      <c r="AE11" s="72">
        <f t="shared" si="10"/>
        <v>1.0033040983079304</v>
      </c>
      <c r="AF11" s="111">
        <v>45</v>
      </c>
      <c r="AG11" s="69">
        <f t="shared" si="11"/>
        <v>3.7656903765690378E-2</v>
      </c>
      <c r="AH11" s="73">
        <f t="shared" si="12"/>
        <v>1.7291258961194957</v>
      </c>
      <c r="AI11" s="111">
        <v>35</v>
      </c>
      <c r="AJ11" s="111">
        <v>0</v>
      </c>
      <c r="AK11" s="68">
        <f t="shared" si="13"/>
        <v>35</v>
      </c>
      <c r="AL11" s="69">
        <f t="shared" si="14"/>
        <v>2.9288702928870293E-2</v>
      </c>
      <c r="AM11" s="73">
        <f t="shared" si="15"/>
        <v>0.68493961621267729</v>
      </c>
      <c r="AN11" s="111">
        <v>10</v>
      </c>
      <c r="AO11" s="107" t="s">
        <v>7</v>
      </c>
      <c r="AP11" s="212" t="s">
        <v>7</v>
      </c>
      <c r="AQ11" s="124"/>
      <c r="AS11" s="115"/>
    </row>
    <row r="12" spans="1:45" x14ac:dyDescent="0.2">
      <c r="A12" s="143"/>
      <c r="B12" s="148">
        <v>4080008</v>
      </c>
      <c r="C12" s="146"/>
      <c r="D12" s="108"/>
      <c r="E12" s="109"/>
      <c r="F12" s="109"/>
      <c r="G12" s="109"/>
      <c r="H12" s="152">
        <v>244080008</v>
      </c>
      <c r="I12" s="110">
        <v>9.36</v>
      </c>
      <c r="J12" s="66">
        <f t="shared" si="0"/>
        <v>936</v>
      </c>
      <c r="K12" s="111">
        <v>5178</v>
      </c>
      <c r="L12" s="111">
        <v>5008</v>
      </c>
      <c r="M12" s="67">
        <v>4845</v>
      </c>
      <c r="N12" s="68">
        <f t="shared" si="1"/>
        <v>333</v>
      </c>
      <c r="O12" s="69">
        <f t="shared" si="2"/>
        <v>6.8730650154798761E-2</v>
      </c>
      <c r="P12" s="112">
        <v>553</v>
      </c>
      <c r="Q12" s="113">
        <v>2443</v>
      </c>
      <c r="R12" s="70">
        <v>2101</v>
      </c>
      <c r="S12" s="109">
        <f t="shared" si="3"/>
        <v>342</v>
      </c>
      <c r="T12" s="69">
        <f t="shared" si="4"/>
        <v>0.16277962874821514</v>
      </c>
      <c r="U12" s="113">
        <v>2375</v>
      </c>
      <c r="V12" s="70">
        <v>2038</v>
      </c>
      <c r="W12" s="68">
        <f t="shared" si="5"/>
        <v>337</v>
      </c>
      <c r="X12" s="69">
        <f t="shared" si="6"/>
        <v>0.16535819430814525</v>
      </c>
      <c r="Y12" s="71">
        <f t="shared" si="7"/>
        <v>2.5373931623931623</v>
      </c>
      <c r="Z12" s="114">
        <v>2355</v>
      </c>
      <c r="AA12" s="111">
        <v>2125</v>
      </c>
      <c r="AB12" s="111">
        <v>65</v>
      </c>
      <c r="AC12" s="68">
        <f t="shared" si="8"/>
        <v>2190</v>
      </c>
      <c r="AD12" s="69">
        <f t="shared" si="9"/>
        <v>0.92993630573248409</v>
      </c>
      <c r="AE12" s="72">
        <f t="shared" si="10"/>
        <v>1.0090005823661101</v>
      </c>
      <c r="AF12" s="111">
        <v>80</v>
      </c>
      <c r="AG12" s="69">
        <f t="shared" si="11"/>
        <v>3.3970276008492568E-2</v>
      </c>
      <c r="AH12" s="73">
        <f t="shared" si="12"/>
        <v>1.5598436958624562</v>
      </c>
      <c r="AI12" s="111">
        <v>50</v>
      </c>
      <c r="AJ12" s="111">
        <v>10</v>
      </c>
      <c r="AK12" s="68">
        <f t="shared" si="13"/>
        <v>60</v>
      </c>
      <c r="AL12" s="69">
        <f t="shared" si="14"/>
        <v>2.5477707006369428E-2</v>
      </c>
      <c r="AM12" s="73">
        <f t="shared" si="15"/>
        <v>0.59581644504032716</v>
      </c>
      <c r="AN12" s="111">
        <v>35</v>
      </c>
      <c r="AO12" s="107" t="s">
        <v>7</v>
      </c>
      <c r="AP12" s="212" t="s">
        <v>7</v>
      </c>
      <c r="AQ12" s="124"/>
      <c r="AS12" s="115"/>
    </row>
    <row r="13" spans="1:45" x14ac:dyDescent="0.2">
      <c r="A13" s="143" t="s">
        <v>73</v>
      </c>
      <c r="B13" s="148">
        <v>4080100</v>
      </c>
      <c r="C13" s="146"/>
      <c r="D13" s="108"/>
      <c r="E13" s="109"/>
      <c r="F13" s="109"/>
      <c r="G13" s="109"/>
      <c r="H13" s="152">
        <v>244080100</v>
      </c>
      <c r="I13" s="110">
        <v>8.65</v>
      </c>
      <c r="J13" s="66">
        <f t="shared" si="0"/>
        <v>865</v>
      </c>
      <c r="K13" s="111">
        <v>3684</v>
      </c>
      <c r="L13" s="111">
        <v>3634</v>
      </c>
      <c r="M13" s="67">
        <v>3594</v>
      </c>
      <c r="N13" s="68">
        <f t="shared" si="1"/>
        <v>90</v>
      </c>
      <c r="O13" s="69">
        <f t="shared" si="2"/>
        <v>2.5041736227045076E-2</v>
      </c>
      <c r="P13" s="112">
        <v>425.9</v>
      </c>
      <c r="Q13" s="113">
        <v>1558</v>
      </c>
      <c r="R13" s="70">
        <v>1450</v>
      </c>
      <c r="S13" s="109">
        <f t="shared" si="3"/>
        <v>108</v>
      </c>
      <c r="T13" s="69">
        <f t="shared" si="4"/>
        <v>7.4482758620689649E-2</v>
      </c>
      <c r="U13" s="113">
        <v>1536</v>
      </c>
      <c r="V13" s="70">
        <v>1430</v>
      </c>
      <c r="W13" s="68">
        <f t="shared" si="5"/>
        <v>106</v>
      </c>
      <c r="X13" s="69">
        <f t="shared" si="6"/>
        <v>7.4125874125874125E-2</v>
      </c>
      <c r="Y13" s="71">
        <f t="shared" si="7"/>
        <v>1.7757225433526012</v>
      </c>
      <c r="Z13" s="114">
        <v>1610</v>
      </c>
      <c r="AA13" s="111">
        <v>1495</v>
      </c>
      <c r="AB13" s="111">
        <v>25</v>
      </c>
      <c r="AC13" s="68">
        <f t="shared" si="8"/>
        <v>1520</v>
      </c>
      <c r="AD13" s="69">
        <f t="shared" si="9"/>
        <v>0.94409937888198758</v>
      </c>
      <c r="AE13" s="72">
        <f t="shared" si="10"/>
        <v>1.024367816624898</v>
      </c>
      <c r="AF13" s="111">
        <v>20</v>
      </c>
      <c r="AG13" s="69">
        <f t="shared" si="11"/>
        <v>1.2422360248447204E-2</v>
      </c>
      <c r="AH13" s="73">
        <f t="shared" si="12"/>
        <v>0.57040868070746642</v>
      </c>
      <c r="AI13" s="111">
        <v>40</v>
      </c>
      <c r="AJ13" s="111">
        <v>0</v>
      </c>
      <c r="AK13" s="68">
        <f t="shared" si="13"/>
        <v>40</v>
      </c>
      <c r="AL13" s="69">
        <f t="shared" si="14"/>
        <v>2.4844720496894408E-2</v>
      </c>
      <c r="AM13" s="73">
        <f t="shared" si="15"/>
        <v>0.58101355199584692</v>
      </c>
      <c r="AN13" s="111">
        <v>30</v>
      </c>
      <c r="AO13" s="107" t="s">
        <v>7</v>
      </c>
      <c r="AP13" s="212" t="s">
        <v>7</v>
      </c>
      <c r="AQ13" s="124"/>
      <c r="AS13" s="115"/>
    </row>
    <row r="14" spans="1:45" x14ac:dyDescent="0.2">
      <c r="A14" s="143"/>
      <c r="B14" s="148">
        <v>4080101</v>
      </c>
      <c r="C14" s="146"/>
      <c r="D14" s="108"/>
      <c r="E14" s="109"/>
      <c r="F14" s="109"/>
      <c r="G14" s="109"/>
      <c r="H14" s="152">
        <v>244080101</v>
      </c>
      <c r="I14" s="110">
        <v>12.46</v>
      </c>
      <c r="J14" s="66">
        <f t="shared" si="0"/>
        <v>1246</v>
      </c>
      <c r="K14" s="111">
        <v>4089</v>
      </c>
      <c r="L14" s="111">
        <v>4333</v>
      </c>
      <c r="M14" s="67">
        <v>4412</v>
      </c>
      <c r="N14" s="68">
        <f t="shared" si="1"/>
        <v>-323</v>
      </c>
      <c r="O14" s="69">
        <f t="shared" si="2"/>
        <v>-7.3209428830462372E-2</v>
      </c>
      <c r="P14" s="112">
        <v>328.2</v>
      </c>
      <c r="Q14" s="113">
        <v>2002</v>
      </c>
      <c r="R14" s="70">
        <v>1961</v>
      </c>
      <c r="S14" s="109">
        <f t="shared" si="3"/>
        <v>41</v>
      </c>
      <c r="T14" s="69">
        <f t="shared" si="4"/>
        <v>2.0907700152983173E-2</v>
      </c>
      <c r="U14" s="113">
        <v>1918</v>
      </c>
      <c r="V14" s="70">
        <v>1925</v>
      </c>
      <c r="W14" s="68">
        <f t="shared" si="5"/>
        <v>-7</v>
      </c>
      <c r="X14" s="69">
        <f t="shared" si="6"/>
        <v>-3.6363636363636364E-3</v>
      </c>
      <c r="Y14" s="71">
        <f t="shared" si="7"/>
        <v>1.5393258426966292</v>
      </c>
      <c r="Z14" s="114">
        <v>1905</v>
      </c>
      <c r="AA14" s="111">
        <v>1685</v>
      </c>
      <c r="AB14" s="111">
        <v>75</v>
      </c>
      <c r="AC14" s="68">
        <f t="shared" si="8"/>
        <v>1760</v>
      </c>
      <c r="AD14" s="69">
        <f t="shared" si="9"/>
        <v>0.92388451443569553</v>
      </c>
      <c r="AE14" s="72">
        <f t="shared" si="10"/>
        <v>1.0024342606673264</v>
      </c>
      <c r="AF14" s="111">
        <v>75</v>
      </c>
      <c r="AG14" s="69">
        <f t="shared" si="11"/>
        <v>3.937007874015748E-2</v>
      </c>
      <c r="AH14" s="73">
        <f t="shared" si="12"/>
        <v>1.8077912912185454</v>
      </c>
      <c r="AI14" s="111">
        <v>55</v>
      </c>
      <c r="AJ14" s="111">
        <v>0</v>
      </c>
      <c r="AK14" s="68">
        <f t="shared" si="13"/>
        <v>55</v>
      </c>
      <c r="AL14" s="69">
        <f t="shared" si="14"/>
        <v>2.8871391076115485E-2</v>
      </c>
      <c r="AM14" s="73">
        <f t="shared" si="15"/>
        <v>0.67518044657785092</v>
      </c>
      <c r="AN14" s="111">
        <v>15</v>
      </c>
      <c r="AO14" s="107" t="s">
        <v>7</v>
      </c>
      <c r="AP14" s="212" t="s">
        <v>7</v>
      </c>
      <c r="AQ14" s="124"/>
      <c r="AS14" s="115"/>
    </row>
    <row r="15" spans="1:45" x14ac:dyDescent="0.2">
      <c r="A15" s="143"/>
      <c r="B15" s="148">
        <v>4080102</v>
      </c>
      <c r="C15" s="146"/>
      <c r="D15" s="108"/>
      <c r="E15" s="109"/>
      <c r="F15" s="109"/>
      <c r="G15" s="109"/>
      <c r="H15" s="152">
        <v>244080102</v>
      </c>
      <c r="I15" s="110">
        <v>1.39</v>
      </c>
      <c r="J15" s="66">
        <f t="shared" si="0"/>
        <v>139</v>
      </c>
      <c r="K15" s="111">
        <v>2722</v>
      </c>
      <c r="L15" s="111">
        <v>2823</v>
      </c>
      <c r="M15" s="67">
        <v>2869</v>
      </c>
      <c r="N15" s="68">
        <f t="shared" si="1"/>
        <v>-147</v>
      </c>
      <c r="O15" s="69">
        <f t="shared" si="2"/>
        <v>-5.1237364935517601E-2</v>
      </c>
      <c r="P15" s="112">
        <v>1964.9</v>
      </c>
      <c r="Q15" s="113">
        <v>1250</v>
      </c>
      <c r="R15" s="70">
        <v>1212</v>
      </c>
      <c r="S15" s="109">
        <f t="shared" si="3"/>
        <v>38</v>
      </c>
      <c r="T15" s="69">
        <f t="shared" si="4"/>
        <v>3.1353135313531351E-2</v>
      </c>
      <c r="U15" s="113">
        <v>1218</v>
      </c>
      <c r="V15" s="70">
        <v>1195</v>
      </c>
      <c r="W15" s="68">
        <f t="shared" si="5"/>
        <v>23</v>
      </c>
      <c r="X15" s="69">
        <f t="shared" si="6"/>
        <v>1.9246861924686193E-2</v>
      </c>
      <c r="Y15" s="71">
        <f t="shared" si="7"/>
        <v>8.7625899280575545</v>
      </c>
      <c r="Z15" s="114">
        <v>1240</v>
      </c>
      <c r="AA15" s="111">
        <v>1095</v>
      </c>
      <c r="AB15" s="111">
        <v>35</v>
      </c>
      <c r="AC15" s="68">
        <f t="shared" si="8"/>
        <v>1130</v>
      </c>
      <c r="AD15" s="69">
        <f t="shared" si="9"/>
        <v>0.91129032258064513</v>
      </c>
      <c r="AE15" s="72">
        <f t="shared" si="10"/>
        <v>0.98876929583280815</v>
      </c>
      <c r="AF15" s="111">
        <v>10</v>
      </c>
      <c r="AG15" s="69">
        <f t="shared" si="11"/>
        <v>8.0645161290322578E-3</v>
      </c>
      <c r="AH15" s="73">
        <f t="shared" si="12"/>
        <v>0.37030563545928269</v>
      </c>
      <c r="AI15" s="111">
        <v>70</v>
      </c>
      <c r="AJ15" s="111">
        <v>20</v>
      </c>
      <c r="AK15" s="68">
        <f t="shared" si="13"/>
        <v>90</v>
      </c>
      <c r="AL15" s="69">
        <f t="shared" si="14"/>
        <v>7.2580645161290328E-2</v>
      </c>
      <c r="AM15" s="73">
        <f t="shared" si="15"/>
        <v>1.6973561226652867</v>
      </c>
      <c r="AN15" s="111">
        <v>10</v>
      </c>
      <c r="AO15" s="107" t="s">
        <v>7</v>
      </c>
      <c r="AP15" s="212" t="s">
        <v>7</v>
      </c>
      <c r="AQ15" s="124"/>
      <c r="AS15" s="115"/>
    </row>
    <row r="16" spans="1:45" x14ac:dyDescent="0.2">
      <c r="A16" s="143"/>
      <c r="B16" s="148">
        <v>4080103</v>
      </c>
      <c r="C16" s="146"/>
      <c r="D16" s="108"/>
      <c r="E16" s="109"/>
      <c r="F16" s="109"/>
      <c r="G16" s="109"/>
      <c r="H16" s="152">
        <v>244080103</v>
      </c>
      <c r="I16" s="110">
        <v>15.2</v>
      </c>
      <c r="J16" s="66">
        <f t="shared" si="0"/>
        <v>1520</v>
      </c>
      <c r="K16" s="111">
        <v>7671</v>
      </c>
      <c r="L16" s="111">
        <v>7586</v>
      </c>
      <c r="M16" s="67">
        <v>6981</v>
      </c>
      <c r="N16" s="68">
        <f t="shared" si="1"/>
        <v>690</v>
      </c>
      <c r="O16" s="69">
        <f t="shared" si="2"/>
        <v>9.8839707778255265E-2</v>
      </c>
      <c r="P16" s="112">
        <v>504.8</v>
      </c>
      <c r="Q16" s="113">
        <v>3051</v>
      </c>
      <c r="R16" s="70">
        <v>2777</v>
      </c>
      <c r="S16" s="109">
        <f t="shared" si="3"/>
        <v>274</v>
      </c>
      <c r="T16" s="69">
        <f t="shared" si="4"/>
        <v>9.8667626935541958E-2</v>
      </c>
      <c r="U16" s="113">
        <v>3019</v>
      </c>
      <c r="V16" s="70">
        <v>2745</v>
      </c>
      <c r="W16" s="68">
        <f t="shared" si="5"/>
        <v>274</v>
      </c>
      <c r="X16" s="69">
        <f t="shared" si="6"/>
        <v>9.981785063752277E-2</v>
      </c>
      <c r="Y16" s="71">
        <f t="shared" si="7"/>
        <v>1.9861842105263159</v>
      </c>
      <c r="Z16" s="114">
        <v>3335</v>
      </c>
      <c r="AA16" s="111">
        <v>3090</v>
      </c>
      <c r="AB16" s="111">
        <v>80</v>
      </c>
      <c r="AC16" s="68">
        <f t="shared" si="8"/>
        <v>3170</v>
      </c>
      <c r="AD16" s="69">
        <f t="shared" si="9"/>
        <v>0.95052473763118439</v>
      </c>
      <c r="AE16" s="72">
        <f t="shared" si="10"/>
        <v>1.0313394669195319</v>
      </c>
      <c r="AF16" s="111">
        <v>50</v>
      </c>
      <c r="AG16" s="69">
        <f t="shared" si="11"/>
        <v>1.4992503748125937E-2</v>
      </c>
      <c r="AH16" s="73">
        <f t="shared" si="12"/>
        <v>0.68842426981935612</v>
      </c>
      <c r="AI16" s="111">
        <v>55</v>
      </c>
      <c r="AJ16" s="111">
        <v>15</v>
      </c>
      <c r="AK16" s="68">
        <f t="shared" si="13"/>
        <v>70</v>
      </c>
      <c r="AL16" s="69">
        <f t="shared" si="14"/>
        <v>2.0989505247376312E-2</v>
      </c>
      <c r="AM16" s="73">
        <f t="shared" si="15"/>
        <v>0.49085627668614656</v>
      </c>
      <c r="AN16" s="111">
        <v>40</v>
      </c>
      <c r="AO16" s="107" t="s">
        <v>7</v>
      </c>
      <c r="AP16" s="212" t="s">
        <v>7</v>
      </c>
      <c r="AQ16" s="124" t="s">
        <v>72</v>
      </c>
      <c r="AS16" s="115"/>
    </row>
    <row r="17" spans="1:46" x14ac:dyDescent="0.2">
      <c r="B17" s="150">
        <v>4080104</v>
      </c>
      <c r="H17" s="154">
        <v>244080104</v>
      </c>
      <c r="I17" s="127">
        <v>124.41</v>
      </c>
      <c r="J17" s="17">
        <f t="shared" si="0"/>
        <v>12441</v>
      </c>
      <c r="K17" s="128">
        <v>7352</v>
      </c>
      <c r="L17" s="128">
        <v>7181</v>
      </c>
      <c r="M17" s="74">
        <v>7072</v>
      </c>
      <c r="N17" s="19">
        <f t="shared" si="1"/>
        <v>280</v>
      </c>
      <c r="O17" s="20">
        <f t="shared" si="2"/>
        <v>3.9592760180995473E-2</v>
      </c>
      <c r="P17" s="129">
        <v>59.1</v>
      </c>
      <c r="Q17" s="130">
        <v>3279</v>
      </c>
      <c r="R17" s="75">
        <v>2898</v>
      </c>
      <c r="S17" s="126">
        <f t="shared" si="3"/>
        <v>381</v>
      </c>
      <c r="T17" s="20">
        <f t="shared" si="4"/>
        <v>0.13146997929606624</v>
      </c>
      <c r="U17" s="130">
        <v>3161</v>
      </c>
      <c r="V17" s="75">
        <v>2821</v>
      </c>
      <c r="W17" s="19">
        <f t="shared" si="5"/>
        <v>340</v>
      </c>
      <c r="X17" s="20">
        <f t="shared" si="6"/>
        <v>0.12052463665366892</v>
      </c>
      <c r="Y17" s="15">
        <f t="shared" si="7"/>
        <v>0.25407925407925408</v>
      </c>
      <c r="Z17" s="131">
        <v>3180</v>
      </c>
      <c r="AA17" s="128">
        <v>2970</v>
      </c>
      <c r="AB17" s="128">
        <v>55</v>
      </c>
      <c r="AC17" s="19">
        <f t="shared" si="8"/>
        <v>3025</v>
      </c>
      <c r="AD17" s="20">
        <f t="shared" si="9"/>
        <v>0.95125786163522008</v>
      </c>
      <c r="AE17" s="11">
        <f t="shared" si="10"/>
        <v>1.0321349219872162</v>
      </c>
      <c r="AF17" s="128">
        <v>60</v>
      </c>
      <c r="AG17" s="20">
        <f t="shared" si="11"/>
        <v>1.8867924528301886E-2</v>
      </c>
      <c r="AH17" s="12">
        <f t="shared" si="12"/>
        <v>0.86637544899907648</v>
      </c>
      <c r="AI17" s="128">
        <v>55</v>
      </c>
      <c r="AJ17" s="128">
        <v>0</v>
      </c>
      <c r="AK17" s="19">
        <f t="shared" si="13"/>
        <v>55</v>
      </c>
      <c r="AL17" s="20">
        <f t="shared" si="14"/>
        <v>1.7295597484276729E-2</v>
      </c>
      <c r="AM17" s="12">
        <f t="shared" si="15"/>
        <v>0.40447130526125979</v>
      </c>
      <c r="AN17" s="128">
        <v>35</v>
      </c>
      <c r="AO17" s="124" t="s">
        <v>3</v>
      </c>
      <c r="AP17" s="76" t="s">
        <v>3</v>
      </c>
      <c r="AQ17" s="124"/>
      <c r="AS17" s="115"/>
    </row>
    <row r="18" spans="1:46" x14ac:dyDescent="0.2">
      <c r="A18" s="143"/>
      <c r="B18" s="148">
        <v>4080105</v>
      </c>
      <c r="C18" s="146"/>
      <c r="D18" s="108"/>
      <c r="E18" s="109"/>
      <c r="F18" s="109"/>
      <c r="G18" s="109"/>
      <c r="H18" s="152">
        <v>244080105</v>
      </c>
      <c r="I18" s="110">
        <v>1.29</v>
      </c>
      <c r="J18" s="66">
        <f t="shared" si="0"/>
        <v>129</v>
      </c>
      <c r="K18" s="111">
        <v>3153</v>
      </c>
      <c r="L18" s="111">
        <v>3270</v>
      </c>
      <c r="M18" s="67">
        <v>3384</v>
      </c>
      <c r="N18" s="68">
        <f t="shared" si="1"/>
        <v>-231</v>
      </c>
      <c r="O18" s="69">
        <f t="shared" si="2"/>
        <v>-6.8262411347517732E-2</v>
      </c>
      <c r="P18" s="112">
        <v>2448</v>
      </c>
      <c r="Q18" s="113">
        <v>1734</v>
      </c>
      <c r="R18" s="70">
        <v>1685</v>
      </c>
      <c r="S18" s="109">
        <f t="shared" si="3"/>
        <v>49</v>
      </c>
      <c r="T18" s="69">
        <f t="shared" si="4"/>
        <v>2.9080118694362018E-2</v>
      </c>
      <c r="U18" s="113">
        <v>1647</v>
      </c>
      <c r="V18" s="70">
        <v>1625</v>
      </c>
      <c r="W18" s="68">
        <f t="shared" si="5"/>
        <v>22</v>
      </c>
      <c r="X18" s="69">
        <f t="shared" si="6"/>
        <v>1.3538461538461539E-2</v>
      </c>
      <c r="Y18" s="71">
        <f t="shared" si="7"/>
        <v>12.767441860465116</v>
      </c>
      <c r="Z18" s="114">
        <v>1175</v>
      </c>
      <c r="AA18" s="111">
        <v>985</v>
      </c>
      <c r="AB18" s="111">
        <v>40</v>
      </c>
      <c r="AC18" s="68">
        <f t="shared" si="8"/>
        <v>1025</v>
      </c>
      <c r="AD18" s="69">
        <f t="shared" si="9"/>
        <v>0.87234042553191493</v>
      </c>
      <c r="AE18" s="72">
        <f t="shared" si="10"/>
        <v>0.94650783280248485</v>
      </c>
      <c r="AF18" s="111">
        <v>45</v>
      </c>
      <c r="AG18" s="69">
        <f t="shared" si="11"/>
        <v>3.8297872340425532E-2</v>
      </c>
      <c r="AH18" s="73">
        <f t="shared" si="12"/>
        <v>1.7585578262662105</v>
      </c>
      <c r="AI18" s="111">
        <v>75</v>
      </c>
      <c r="AJ18" s="111">
        <v>10</v>
      </c>
      <c r="AK18" s="68">
        <f t="shared" si="13"/>
        <v>85</v>
      </c>
      <c r="AL18" s="69">
        <f t="shared" si="14"/>
        <v>7.2340425531914887E-2</v>
      </c>
      <c r="AM18" s="73">
        <f t="shared" si="15"/>
        <v>1.691738395545354</v>
      </c>
      <c r="AN18" s="111">
        <v>15</v>
      </c>
      <c r="AO18" s="107" t="s">
        <v>7</v>
      </c>
      <c r="AP18" s="212" t="s">
        <v>7</v>
      </c>
      <c r="AQ18" s="124"/>
      <c r="AS18" s="115"/>
    </row>
    <row r="19" spans="1:46" x14ac:dyDescent="0.2">
      <c r="A19" s="143" t="s">
        <v>74</v>
      </c>
      <c r="B19" s="148">
        <v>4080106</v>
      </c>
      <c r="C19" s="146"/>
      <c r="D19" s="108"/>
      <c r="E19" s="109"/>
      <c r="F19" s="109"/>
      <c r="G19" s="109"/>
      <c r="H19" s="152">
        <v>244080106</v>
      </c>
      <c r="I19" s="110">
        <v>1.19</v>
      </c>
      <c r="J19" s="66">
        <f t="shared" si="0"/>
        <v>119</v>
      </c>
      <c r="K19" s="111">
        <v>3243</v>
      </c>
      <c r="L19" s="111">
        <v>3373</v>
      </c>
      <c r="M19" s="67">
        <v>3529</v>
      </c>
      <c r="N19" s="68">
        <f t="shared" si="1"/>
        <v>-286</v>
      </c>
      <c r="O19" s="69">
        <f t="shared" si="2"/>
        <v>-8.1042788325304621E-2</v>
      </c>
      <c r="P19" s="112">
        <v>2727.7</v>
      </c>
      <c r="Q19" s="113">
        <v>1710</v>
      </c>
      <c r="R19" s="70">
        <v>1681</v>
      </c>
      <c r="S19" s="109">
        <f t="shared" si="3"/>
        <v>29</v>
      </c>
      <c r="T19" s="69">
        <f t="shared" si="4"/>
        <v>1.7251635930993457E-2</v>
      </c>
      <c r="U19" s="113">
        <v>1624</v>
      </c>
      <c r="V19" s="70">
        <v>1626</v>
      </c>
      <c r="W19" s="68">
        <f t="shared" si="5"/>
        <v>-2</v>
      </c>
      <c r="X19" s="69">
        <f t="shared" si="6"/>
        <v>-1.2300123001230013E-3</v>
      </c>
      <c r="Y19" s="71">
        <f t="shared" si="7"/>
        <v>13.647058823529411</v>
      </c>
      <c r="Z19" s="114">
        <v>1345</v>
      </c>
      <c r="AA19" s="111">
        <v>1160</v>
      </c>
      <c r="AB19" s="111">
        <v>45</v>
      </c>
      <c r="AC19" s="68">
        <f t="shared" si="8"/>
        <v>1205</v>
      </c>
      <c r="AD19" s="69">
        <f t="shared" si="9"/>
        <v>0.89591078066914498</v>
      </c>
      <c r="AE19" s="72">
        <f t="shared" si="10"/>
        <v>0.97208216720951535</v>
      </c>
      <c r="AF19" s="111">
        <v>20</v>
      </c>
      <c r="AG19" s="69">
        <f t="shared" si="11"/>
        <v>1.4869888475836431E-2</v>
      </c>
      <c r="AH19" s="73">
        <f t="shared" si="12"/>
        <v>0.68279403415540596</v>
      </c>
      <c r="AI19" s="111">
        <v>100</v>
      </c>
      <c r="AJ19" s="111">
        <v>10</v>
      </c>
      <c r="AK19" s="68">
        <f t="shared" si="13"/>
        <v>110</v>
      </c>
      <c r="AL19" s="69">
        <f t="shared" si="14"/>
        <v>8.1784386617100371E-2</v>
      </c>
      <c r="AM19" s="73">
        <f t="shared" si="15"/>
        <v>1.9125929378896744</v>
      </c>
      <c r="AN19" s="111">
        <v>10</v>
      </c>
      <c r="AO19" s="107" t="s">
        <v>7</v>
      </c>
      <c r="AP19" s="212" t="s">
        <v>7</v>
      </c>
      <c r="AQ19" s="124"/>
      <c r="AS19" s="115"/>
    </row>
    <row r="20" spans="1:46" x14ac:dyDescent="0.2">
      <c r="A20" s="143"/>
      <c r="B20" s="148">
        <v>4080107.02</v>
      </c>
      <c r="C20" s="146"/>
      <c r="D20" s="108"/>
      <c r="E20" s="109"/>
      <c r="F20" s="109"/>
      <c r="G20" s="109"/>
      <c r="H20" s="152">
        <v>244080107.02000001</v>
      </c>
      <c r="I20" s="110">
        <v>1.48</v>
      </c>
      <c r="J20" s="66">
        <f t="shared" si="0"/>
        <v>148</v>
      </c>
      <c r="K20" s="111">
        <v>3273</v>
      </c>
      <c r="L20" s="111">
        <v>3349</v>
      </c>
      <c r="M20" s="67">
        <v>3241</v>
      </c>
      <c r="N20" s="68">
        <f t="shared" si="1"/>
        <v>32</v>
      </c>
      <c r="O20" s="69">
        <f t="shared" si="2"/>
        <v>9.8734958346189446E-3</v>
      </c>
      <c r="P20" s="112">
        <v>2205.1</v>
      </c>
      <c r="Q20" s="113">
        <v>1606</v>
      </c>
      <c r="R20" s="70">
        <v>1464</v>
      </c>
      <c r="S20" s="109">
        <f t="shared" si="3"/>
        <v>142</v>
      </c>
      <c r="T20" s="69">
        <f t="shared" si="4"/>
        <v>9.699453551912568E-2</v>
      </c>
      <c r="U20" s="113">
        <v>1487</v>
      </c>
      <c r="V20" s="70">
        <v>1433</v>
      </c>
      <c r="W20" s="68">
        <f t="shared" si="5"/>
        <v>54</v>
      </c>
      <c r="X20" s="69">
        <f t="shared" si="6"/>
        <v>3.7683182135380321E-2</v>
      </c>
      <c r="Y20" s="71">
        <f t="shared" si="7"/>
        <v>10.047297297297296</v>
      </c>
      <c r="Z20" s="114">
        <v>1175</v>
      </c>
      <c r="AA20" s="111">
        <v>1015</v>
      </c>
      <c r="AB20" s="111">
        <v>55</v>
      </c>
      <c r="AC20" s="68">
        <f t="shared" si="8"/>
        <v>1070</v>
      </c>
      <c r="AD20" s="69">
        <f t="shared" si="9"/>
        <v>0.91063829787234041</v>
      </c>
      <c r="AE20" s="72">
        <f t="shared" si="10"/>
        <v>0.98806183521820357</v>
      </c>
      <c r="AF20" s="111">
        <v>25</v>
      </c>
      <c r="AG20" s="69">
        <f t="shared" si="11"/>
        <v>2.1276595744680851E-2</v>
      </c>
      <c r="AH20" s="73">
        <f t="shared" si="12"/>
        <v>0.97697657014789474</v>
      </c>
      <c r="AI20" s="111">
        <v>55</v>
      </c>
      <c r="AJ20" s="111">
        <v>10</v>
      </c>
      <c r="AK20" s="68">
        <f t="shared" si="13"/>
        <v>65</v>
      </c>
      <c r="AL20" s="69">
        <f t="shared" si="14"/>
        <v>5.5319148936170209E-2</v>
      </c>
      <c r="AM20" s="73">
        <f t="shared" si="15"/>
        <v>1.293682302475859</v>
      </c>
      <c r="AN20" s="111">
        <v>15</v>
      </c>
      <c r="AO20" s="107" t="s">
        <v>7</v>
      </c>
      <c r="AP20" s="212" t="s">
        <v>7</v>
      </c>
      <c r="AQ20" s="124"/>
      <c r="AS20" s="115"/>
    </row>
    <row r="21" spans="1:46" x14ac:dyDescent="0.2">
      <c r="A21" s="143"/>
      <c r="B21" s="148">
        <v>4080107.03</v>
      </c>
      <c r="C21" s="146"/>
      <c r="D21" s="108"/>
      <c r="E21" s="109"/>
      <c r="F21" s="109"/>
      <c r="G21" s="109"/>
      <c r="H21" s="152">
        <v>244080107.03</v>
      </c>
      <c r="I21" s="110">
        <v>7.47</v>
      </c>
      <c r="J21" s="66">
        <f t="shared" si="0"/>
        <v>747</v>
      </c>
      <c r="K21" s="111">
        <v>7640</v>
      </c>
      <c r="L21" s="111">
        <v>7380</v>
      </c>
      <c r="M21" s="67">
        <v>6962</v>
      </c>
      <c r="N21" s="68">
        <f t="shared" si="1"/>
        <v>678</v>
      </c>
      <c r="O21" s="69">
        <f t="shared" si="2"/>
        <v>9.7385808675667915E-2</v>
      </c>
      <c r="P21" s="112">
        <v>1023.1</v>
      </c>
      <c r="Q21" s="113">
        <v>3758</v>
      </c>
      <c r="R21" s="70">
        <v>3090</v>
      </c>
      <c r="S21" s="109">
        <f t="shared" si="3"/>
        <v>668</v>
      </c>
      <c r="T21" s="69">
        <f t="shared" si="4"/>
        <v>0.2161812297734628</v>
      </c>
      <c r="U21" s="113">
        <v>3513</v>
      </c>
      <c r="V21" s="70">
        <v>2967</v>
      </c>
      <c r="W21" s="68">
        <f t="shared" si="5"/>
        <v>546</v>
      </c>
      <c r="X21" s="69">
        <f t="shared" si="6"/>
        <v>0.18402426693629928</v>
      </c>
      <c r="Y21" s="71">
        <f t="shared" si="7"/>
        <v>4.7028112449799195</v>
      </c>
      <c r="Z21" s="114">
        <v>3590</v>
      </c>
      <c r="AA21" s="111">
        <v>3130</v>
      </c>
      <c r="AB21" s="111">
        <v>125</v>
      </c>
      <c r="AC21" s="68">
        <f t="shared" si="8"/>
        <v>3255</v>
      </c>
      <c r="AD21" s="69">
        <f t="shared" si="9"/>
        <v>0.90668523676880219</v>
      </c>
      <c r="AE21" s="72">
        <f t="shared" si="10"/>
        <v>0.98377268021800479</v>
      </c>
      <c r="AF21" s="111">
        <v>90</v>
      </c>
      <c r="AG21" s="69">
        <f t="shared" si="11"/>
        <v>2.5069637883008356E-2</v>
      </c>
      <c r="AH21" s="73">
        <f t="shared" si="12"/>
        <v>1.1511450951881879</v>
      </c>
      <c r="AI21" s="111">
        <v>175</v>
      </c>
      <c r="AJ21" s="111">
        <v>10</v>
      </c>
      <c r="AK21" s="68">
        <f t="shared" si="13"/>
        <v>185</v>
      </c>
      <c r="AL21" s="69">
        <f t="shared" si="14"/>
        <v>5.1532033426183843E-2</v>
      </c>
      <c r="AM21" s="73">
        <f t="shared" si="15"/>
        <v>1.2051175937462604</v>
      </c>
      <c r="AN21" s="111">
        <v>60</v>
      </c>
      <c r="AO21" s="107" t="s">
        <v>7</v>
      </c>
      <c r="AP21" s="212" t="s">
        <v>7</v>
      </c>
      <c r="AQ21" s="124" t="s">
        <v>71</v>
      </c>
      <c r="AS21" s="115"/>
    </row>
    <row r="22" spans="1:46" x14ac:dyDescent="0.2">
      <c r="B22" s="150">
        <v>4080107.04</v>
      </c>
      <c r="H22" s="154">
        <v>244080107.03999999</v>
      </c>
      <c r="I22" s="127">
        <v>33.57</v>
      </c>
      <c r="J22" s="17">
        <f t="shared" si="0"/>
        <v>3357</v>
      </c>
      <c r="K22" s="128">
        <v>952</v>
      </c>
      <c r="L22" s="128">
        <v>983</v>
      </c>
      <c r="M22" s="74">
        <v>969</v>
      </c>
      <c r="N22" s="19">
        <f t="shared" si="1"/>
        <v>-17</v>
      </c>
      <c r="O22" s="20">
        <f t="shared" si="2"/>
        <v>-1.7543859649122806E-2</v>
      </c>
      <c r="P22" s="129">
        <v>28.4</v>
      </c>
      <c r="Q22" s="130">
        <v>437</v>
      </c>
      <c r="R22" s="75">
        <v>395</v>
      </c>
      <c r="S22" s="126">
        <f t="shared" si="3"/>
        <v>42</v>
      </c>
      <c r="T22" s="20">
        <f t="shared" si="4"/>
        <v>0.10632911392405063</v>
      </c>
      <c r="U22" s="130">
        <v>408</v>
      </c>
      <c r="V22" s="75">
        <v>390</v>
      </c>
      <c r="W22" s="19">
        <f t="shared" si="5"/>
        <v>18</v>
      </c>
      <c r="X22" s="20">
        <f t="shared" si="6"/>
        <v>4.6153846153846156E-2</v>
      </c>
      <c r="Y22" s="15">
        <f t="shared" si="7"/>
        <v>0.12153708668453976</v>
      </c>
      <c r="Z22" s="131">
        <v>420</v>
      </c>
      <c r="AA22" s="128">
        <v>360</v>
      </c>
      <c r="AB22" s="128">
        <v>0</v>
      </c>
      <c r="AC22" s="19">
        <f t="shared" si="8"/>
        <v>360</v>
      </c>
      <c r="AD22" s="20">
        <f t="shared" si="9"/>
        <v>0.8571428571428571</v>
      </c>
      <c r="AE22" s="11">
        <f t="shared" si="10"/>
        <v>0.93001814930418358</v>
      </c>
      <c r="AF22" s="128">
        <v>10</v>
      </c>
      <c r="AG22" s="20">
        <f t="shared" si="11"/>
        <v>2.3809523809523808E-2</v>
      </c>
      <c r="AH22" s="12">
        <f t="shared" si="12"/>
        <v>1.0932833046893107</v>
      </c>
      <c r="AI22" s="128">
        <v>20</v>
      </c>
      <c r="AJ22" s="128">
        <v>0</v>
      </c>
      <c r="AK22" s="19">
        <f t="shared" si="13"/>
        <v>20</v>
      </c>
      <c r="AL22" s="20">
        <f t="shared" si="14"/>
        <v>4.7619047619047616E-2</v>
      </c>
      <c r="AM22" s="12">
        <f t="shared" si="15"/>
        <v>1.1136093079920399</v>
      </c>
      <c r="AN22" s="128">
        <v>20</v>
      </c>
      <c r="AO22" s="124" t="s">
        <v>3</v>
      </c>
      <c r="AP22" s="76" t="s">
        <v>3</v>
      </c>
      <c r="AQ22" s="124"/>
      <c r="AS22" s="115"/>
    </row>
    <row r="23" spans="1:46" x14ac:dyDescent="0.2">
      <c r="A23" s="144"/>
      <c r="B23" s="149">
        <v>4080108</v>
      </c>
      <c r="C23" s="147"/>
      <c r="D23" s="117"/>
      <c r="E23" s="118"/>
      <c r="F23" s="118"/>
      <c r="G23" s="118"/>
      <c r="H23" s="153">
        <v>244080108</v>
      </c>
      <c r="I23" s="119">
        <v>0.89</v>
      </c>
      <c r="J23" s="58">
        <f t="shared" si="0"/>
        <v>89</v>
      </c>
      <c r="K23" s="120">
        <v>2088</v>
      </c>
      <c r="L23" s="120">
        <v>2163</v>
      </c>
      <c r="M23" s="59">
        <v>2412</v>
      </c>
      <c r="N23" s="60">
        <f t="shared" si="1"/>
        <v>-324</v>
      </c>
      <c r="O23" s="61">
        <f t="shared" si="2"/>
        <v>-0.13432835820895522</v>
      </c>
      <c r="P23" s="121">
        <v>2349.5</v>
      </c>
      <c r="Q23" s="122">
        <v>1350</v>
      </c>
      <c r="R23" s="62">
        <v>1379</v>
      </c>
      <c r="S23" s="118">
        <f t="shared" si="3"/>
        <v>-29</v>
      </c>
      <c r="T23" s="61">
        <f t="shared" si="4"/>
        <v>-2.1029731689630168E-2</v>
      </c>
      <c r="U23" s="122">
        <v>1210</v>
      </c>
      <c r="V23" s="62">
        <v>1283</v>
      </c>
      <c r="W23" s="60">
        <f t="shared" si="5"/>
        <v>-73</v>
      </c>
      <c r="X23" s="61">
        <f t="shared" si="6"/>
        <v>-5.6897895557287609E-2</v>
      </c>
      <c r="Y23" s="63">
        <f t="shared" si="7"/>
        <v>13.595505617977528</v>
      </c>
      <c r="Z23" s="123">
        <v>695</v>
      </c>
      <c r="AA23" s="120">
        <v>480</v>
      </c>
      <c r="AB23" s="120">
        <v>30</v>
      </c>
      <c r="AC23" s="60">
        <f t="shared" si="8"/>
        <v>510</v>
      </c>
      <c r="AD23" s="61">
        <f t="shared" si="9"/>
        <v>0.73381294964028776</v>
      </c>
      <c r="AE23" s="64">
        <f t="shared" si="10"/>
        <v>0.79620258825322199</v>
      </c>
      <c r="AF23" s="120">
        <v>35</v>
      </c>
      <c r="AG23" s="61">
        <f t="shared" si="11"/>
        <v>5.0359712230215826E-2</v>
      </c>
      <c r="AH23" s="65">
        <f t="shared" si="12"/>
        <v>2.3124121696306288</v>
      </c>
      <c r="AI23" s="120">
        <v>130</v>
      </c>
      <c r="AJ23" s="120">
        <v>15</v>
      </c>
      <c r="AK23" s="60">
        <f t="shared" si="13"/>
        <v>145</v>
      </c>
      <c r="AL23" s="61">
        <f t="shared" si="14"/>
        <v>0.20863309352517986</v>
      </c>
      <c r="AM23" s="65">
        <f t="shared" si="15"/>
        <v>4.8790508530010959</v>
      </c>
      <c r="AN23" s="120">
        <v>0</v>
      </c>
      <c r="AO23" s="116" t="s">
        <v>5</v>
      </c>
      <c r="AP23" s="213" t="s">
        <v>5</v>
      </c>
      <c r="AQ23" s="124"/>
      <c r="AS23" s="115"/>
    </row>
    <row r="24" spans="1:46" x14ac:dyDescent="0.2">
      <c r="A24" s="143"/>
      <c r="B24" s="148">
        <v>4080109</v>
      </c>
      <c r="C24" s="146"/>
      <c r="D24" s="108"/>
      <c r="E24" s="109"/>
      <c r="F24" s="109"/>
      <c r="G24" s="109"/>
      <c r="H24" s="152">
        <v>244080109</v>
      </c>
      <c r="I24" s="110">
        <v>0.64</v>
      </c>
      <c r="J24" s="66">
        <f t="shared" si="0"/>
        <v>64</v>
      </c>
      <c r="K24" s="111">
        <v>2183</v>
      </c>
      <c r="L24" s="111">
        <v>2071</v>
      </c>
      <c r="M24" s="67">
        <v>2281</v>
      </c>
      <c r="N24" s="68">
        <f t="shared" si="1"/>
        <v>-98</v>
      </c>
      <c r="O24" s="69">
        <f t="shared" si="2"/>
        <v>-4.2963612450679527E-2</v>
      </c>
      <c r="P24" s="112">
        <v>3410.9</v>
      </c>
      <c r="Q24" s="113">
        <v>1252</v>
      </c>
      <c r="R24" s="70">
        <v>1259</v>
      </c>
      <c r="S24" s="109">
        <f t="shared" si="3"/>
        <v>-7</v>
      </c>
      <c r="T24" s="69">
        <f t="shared" si="4"/>
        <v>-5.5599682287529786E-3</v>
      </c>
      <c r="U24" s="113">
        <v>1177</v>
      </c>
      <c r="V24" s="70">
        <v>1207</v>
      </c>
      <c r="W24" s="68">
        <f t="shared" si="5"/>
        <v>-30</v>
      </c>
      <c r="X24" s="69">
        <f t="shared" si="6"/>
        <v>-2.4855012427506214E-2</v>
      </c>
      <c r="Y24" s="71">
        <f t="shared" si="7"/>
        <v>18.390625</v>
      </c>
      <c r="Z24" s="114">
        <v>740</v>
      </c>
      <c r="AA24" s="111">
        <v>630</v>
      </c>
      <c r="AB24" s="111">
        <v>30</v>
      </c>
      <c r="AC24" s="68">
        <f t="shared" si="8"/>
        <v>660</v>
      </c>
      <c r="AD24" s="69">
        <f t="shared" si="9"/>
        <v>0.89189189189189189</v>
      </c>
      <c r="AE24" s="72">
        <f t="shared" si="10"/>
        <v>0.96772158778948836</v>
      </c>
      <c r="AF24" s="111">
        <v>20</v>
      </c>
      <c r="AG24" s="69">
        <f t="shared" si="11"/>
        <v>2.7027027027027029E-2</v>
      </c>
      <c r="AH24" s="73">
        <f t="shared" si="12"/>
        <v>1.241024291809488</v>
      </c>
      <c r="AI24" s="111">
        <v>55</v>
      </c>
      <c r="AJ24" s="111">
        <v>0</v>
      </c>
      <c r="AK24" s="68">
        <f t="shared" si="13"/>
        <v>55</v>
      </c>
      <c r="AL24" s="69">
        <f t="shared" si="14"/>
        <v>7.4324324324324328E-2</v>
      </c>
      <c r="AM24" s="73">
        <f t="shared" si="15"/>
        <v>1.7381334469335219</v>
      </c>
      <c r="AN24" s="111">
        <v>15</v>
      </c>
      <c r="AO24" s="107" t="s">
        <v>7</v>
      </c>
      <c r="AP24" s="212" t="s">
        <v>7</v>
      </c>
      <c r="AQ24" s="124"/>
      <c r="AS24" s="115"/>
    </row>
    <row r="25" spans="1:46" x14ac:dyDescent="0.2">
      <c r="A25" s="143"/>
      <c r="B25" s="148">
        <v>4080110</v>
      </c>
      <c r="C25" s="146"/>
      <c r="D25" s="108"/>
      <c r="E25" s="109"/>
      <c r="F25" s="109"/>
      <c r="G25" s="109"/>
      <c r="H25" s="152">
        <v>244080110</v>
      </c>
      <c r="I25" s="110">
        <v>5.57</v>
      </c>
      <c r="J25" s="66">
        <f t="shared" si="0"/>
        <v>557</v>
      </c>
      <c r="K25" s="111">
        <v>5834</v>
      </c>
      <c r="L25" s="111">
        <v>5926</v>
      </c>
      <c r="M25" s="67">
        <v>5793</v>
      </c>
      <c r="N25" s="68">
        <f t="shared" si="1"/>
        <v>41</v>
      </c>
      <c r="O25" s="69">
        <f t="shared" si="2"/>
        <v>7.0775073364405319E-3</v>
      </c>
      <c r="P25" s="112">
        <v>1047.0999999999999</v>
      </c>
      <c r="Q25" s="113">
        <v>2677</v>
      </c>
      <c r="R25" s="70">
        <v>2709</v>
      </c>
      <c r="S25" s="109">
        <f t="shared" si="3"/>
        <v>-32</v>
      </c>
      <c r="T25" s="69">
        <f t="shared" si="4"/>
        <v>-1.1812476928755998E-2</v>
      </c>
      <c r="U25" s="113">
        <v>2582</v>
      </c>
      <c r="V25" s="70">
        <v>2655</v>
      </c>
      <c r="W25" s="68">
        <f t="shared" si="5"/>
        <v>-73</v>
      </c>
      <c r="X25" s="69">
        <f t="shared" si="6"/>
        <v>-2.7495291902071561E-2</v>
      </c>
      <c r="Y25" s="71">
        <f t="shared" si="7"/>
        <v>4.6355475763016161</v>
      </c>
      <c r="Z25" s="114">
        <v>2485</v>
      </c>
      <c r="AA25" s="111">
        <v>2240</v>
      </c>
      <c r="AB25" s="111">
        <v>95</v>
      </c>
      <c r="AC25" s="68">
        <f t="shared" si="8"/>
        <v>2335</v>
      </c>
      <c r="AD25" s="69">
        <f t="shared" si="9"/>
        <v>0.93963782696177067</v>
      </c>
      <c r="AE25" s="72">
        <f t="shared" si="10"/>
        <v>1.0195269383217225</v>
      </c>
      <c r="AF25" s="111">
        <v>45</v>
      </c>
      <c r="AG25" s="69">
        <f t="shared" si="11"/>
        <v>1.8108651911468814E-2</v>
      </c>
      <c r="AH25" s="73">
        <f t="shared" si="12"/>
        <v>0.83151124582003921</v>
      </c>
      <c r="AI25" s="111">
        <v>65</v>
      </c>
      <c r="AJ25" s="111">
        <v>10</v>
      </c>
      <c r="AK25" s="68">
        <f t="shared" si="13"/>
        <v>75</v>
      </c>
      <c r="AL25" s="69">
        <f t="shared" si="14"/>
        <v>3.0181086519114688E-2</v>
      </c>
      <c r="AM25" s="73">
        <f t="shared" si="15"/>
        <v>0.70580871633298303</v>
      </c>
      <c r="AN25" s="111">
        <v>25</v>
      </c>
      <c r="AO25" s="107" t="s">
        <v>7</v>
      </c>
      <c r="AP25" s="212" t="s">
        <v>7</v>
      </c>
      <c r="AQ25" s="124"/>
      <c r="AS25" s="115"/>
    </row>
    <row r="26" spans="1:46" x14ac:dyDescent="0.2">
      <c r="B26" s="150">
        <v>4080111.03</v>
      </c>
      <c r="C26" s="132">
        <v>4080111.02</v>
      </c>
      <c r="D26" s="115">
        <v>0.359728732</v>
      </c>
      <c r="E26" s="74">
        <v>3341</v>
      </c>
      <c r="F26" s="75">
        <v>1727</v>
      </c>
      <c r="G26" s="75">
        <v>1400</v>
      </c>
      <c r="H26" s="154"/>
      <c r="I26" s="127">
        <v>85.21</v>
      </c>
      <c r="J26" s="17">
        <f t="shared" si="0"/>
        <v>8521</v>
      </c>
      <c r="K26" s="128">
        <v>1486</v>
      </c>
      <c r="L26" s="128">
        <v>1277</v>
      </c>
      <c r="M26" s="74">
        <f>D26*E26</f>
        <v>1201.8536936119999</v>
      </c>
      <c r="N26" s="19">
        <f t="shared" si="1"/>
        <v>284.14630638800008</v>
      </c>
      <c r="O26" s="20">
        <f t="shared" si="2"/>
        <v>0.23642337490683984</v>
      </c>
      <c r="P26" s="129">
        <v>17.399999999999999</v>
      </c>
      <c r="Q26" s="130">
        <v>778</v>
      </c>
      <c r="R26" s="75">
        <f>F26*D26</f>
        <v>621.251520164</v>
      </c>
      <c r="S26" s="126">
        <f t="shared" si="3"/>
        <v>156.748479836</v>
      </c>
      <c r="T26" s="20">
        <f t="shared" si="4"/>
        <v>0.25231081896527358</v>
      </c>
      <c r="U26" s="130">
        <v>637</v>
      </c>
      <c r="V26" s="75">
        <f>G26*D26</f>
        <v>503.62022480000002</v>
      </c>
      <c r="W26" s="19">
        <f t="shared" si="5"/>
        <v>133.37977519999998</v>
      </c>
      <c r="X26" s="20">
        <f t="shared" si="6"/>
        <v>0.26484197542497101</v>
      </c>
      <c r="Y26" s="15">
        <f t="shared" si="7"/>
        <v>7.4756483980753435E-2</v>
      </c>
      <c r="Z26" s="131">
        <v>635</v>
      </c>
      <c r="AA26" s="128">
        <v>605</v>
      </c>
      <c r="AB26" s="128">
        <v>10</v>
      </c>
      <c r="AC26" s="19">
        <f t="shared" si="8"/>
        <v>615</v>
      </c>
      <c r="AD26" s="20">
        <f t="shared" si="9"/>
        <v>0.96850393700787396</v>
      </c>
      <c r="AE26" s="11">
        <f t="shared" si="10"/>
        <v>1.0508472789381917</v>
      </c>
      <c r="AF26" s="128">
        <v>0</v>
      </c>
      <c r="AG26" s="20">
        <f t="shared" si="11"/>
        <v>0</v>
      </c>
      <c r="AH26" s="12">
        <f t="shared" si="12"/>
        <v>0</v>
      </c>
      <c r="AI26" s="128">
        <v>0</v>
      </c>
      <c r="AJ26" s="128">
        <v>0</v>
      </c>
      <c r="AK26" s="19">
        <f t="shared" si="13"/>
        <v>0</v>
      </c>
      <c r="AL26" s="20">
        <f t="shared" si="14"/>
        <v>0</v>
      </c>
      <c r="AM26" s="12">
        <f t="shared" si="15"/>
        <v>0</v>
      </c>
      <c r="AN26" s="128">
        <v>10</v>
      </c>
      <c r="AO26" s="124" t="s">
        <v>3</v>
      </c>
      <c r="AP26" s="76" t="s">
        <v>3</v>
      </c>
      <c r="AQ26" s="124"/>
      <c r="AS26" s="115"/>
    </row>
    <row r="27" spans="1:46" x14ac:dyDescent="0.2">
      <c r="B27" s="150">
        <v>4080111.04</v>
      </c>
      <c r="C27" s="132">
        <v>4080111.02</v>
      </c>
      <c r="D27" s="115">
        <v>0.640271268</v>
      </c>
      <c r="E27" s="74">
        <v>3341</v>
      </c>
      <c r="F27" s="75">
        <v>1727</v>
      </c>
      <c r="G27" s="75">
        <v>1400</v>
      </c>
      <c r="H27" s="154"/>
      <c r="I27" s="127">
        <v>146.99</v>
      </c>
      <c r="J27" s="17">
        <f t="shared" si="0"/>
        <v>14699</v>
      </c>
      <c r="K27" s="128">
        <v>2559</v>
      </c>
      <c r="L27" s="128">
        <v>2156</v>
      </c>
      <c r="M27" s="74">
        <f>D27*E27</f>
        <v>2139.1463063880001</v>
      </c>
      <c r="N27" s="19">
        <f t="shared" si="1"/>
        <v>419.85369361199992</v>
      </c>
      <c r="O27" s="20">
        <f t="shared" si="2"/>
        <v>0.19627161188471159</v>
      </c>
      <c r="P27" s="129">
        <v>17.399999999999999</v>
      </c>
      <c r="Q27" s="130">
        <v>1495</v>
      </c>
      <c r="R27" s="75">
        <f>F27*D27</f>
        <v>1105.7484798360001</v>
      </c>
      <c r="S27" s="126">
        <f t="shared" si="3"/>
        <v>389.25152016399988</v>
      </c>
      <c r="T27" s="20">
        <f t="shared" si="4"/>
        <v>0.35202537219108998</v>
      </c>
      <c r="U27" s="130">
        <v>1136</v>
      </c>
      <c r="V27" s="75">
        <f>G27*D27</f>
        <v>896.37977520000004</v>
      </c>
      <c r="W27" s="19">
        <f t="shared" si="5"/>
        <v>239.62022479999996</v>
      </c>
      <c r="X27" s="20">
        <f t="shared" si="6"/>
        <v>0.26731998136229251</v>
      </c>
      <c r="Y27" s="15">
        <f t="shared" si="7"/>
        <v>7.7284168991087823E-2</v>
      </c>
      <c r="Z27" s="131">
        <v>1125</v>
      </c>
      <c r="AA27" s="128">
        <v>1045</v>
      </c>
      <c r="AB27" s="128">
        <v>35</v>
      </c>
      <c r="AC27" s="19">
        <f t="shared" si="8"/>
        <v>1080</v>
      </c>
      <c r="AD27" s="20">
        <f t="shared" si="9"/>
        <v>0.96</v>
      </c>
      <c r="AE27" s="11">
        <f t="shared" si="10"/>
        <v>1.0416203272206856</v>
      </c>
      <c r="AF27" s="128">
        <v>10</v>
      </c>
      <c r="AG27" s="20">
        <f t="shared" si="11"/>
        <v>8.8888888888888889E-3</v>
      </c>
      <c r="AH27" s="12">
        <f t="shared" si="12"/>
        <v>0.40815910041734271</v>
      </c>
      <c r="AI27" s="128">
        <v>10</v>
      </c>
      <c r="AJ27" s="128">
        <v>0</v>
      </c>
      <c r="AK27" s="19">
        <f t="shared" si="13"/>
        <v>10</v>
      </c>
      <c r="AL27" s="20">
        <f t="shared" si="14"/>
        <v>8.8888888888888889E-3</v>
      </c>
      <c r="AM27" s="12">
        <f t="shared" si="15"/>
        <v>0.20787373749184745</v>
      </c>
      <c r="AN27" s="128">
        <v>30</v>
      </c>
      <c r="AO27" s="124" t="s">
        <v>3</v>
      </c>
      <c r="AP27" s="76" t="s">
        <v>3</v>
      </c>
      <c r="AQ27" s="124"/>
      <c r="AS27" s="115"/>
    </row>
    <row r="28" spans="1:46" x14ac:dyDescent="0.2">
      <c r="B28" s="150">
        <v>4080120.01</v>
      </c>
      <c r="D28" s="115"/>
      <c r="H28" s="154">
        <v>244080120.00999999</v>
      </c>
      <c r="I28" s="127">
        <v>79.66</v>
      </c>
      <c r="J28" s="17">
        <f t="shared" si="0"/>
        <v>7966</v>
      </c>
      <c r="K28" s="128">
        <v>3461</v>
      </c>
      <c r="L28" s="128">
        <v>3088</v>
      </c>
      <c r="M28" s="74">
        <v>2834</v>
      </c>
      <c r="N28" s="19">
        <f t="shared" si="1"/>
        <v>627</v>
      </c>
      <c r="O28" s="20">
        <f t="shared" si="2"/>
        <v>0.22124206069160199</v>
      </c>
      <c r="P28" s="129">
        <v>43.4</v>
      </c>
      <c r="Q28" s="130">
        <v>1428</v>
      </c>
      <c r="R28" s="75">
        <v>1162</v>
      </c>
      <c r="S28" s="126">
        <f t="shared" si="3"/>
        <v>266</v>
      </c>
      <c r="T28" s="20">
        <f t="shared" si="4"/>
        <v>0.2289156626506024</v>
      </c>
      <c r="U28" s="130">
        <v>1370</v>
      </c>
      <c r="V28" s="75">
        <v>1087</v>
      </c>
      <c r="W28" s="19">
        <f t="shared" si="5"/>
        <v>283</v>
      </c>
      <c r="X28" s="20">
        <f t="shared" si="6"/>
        <v>0.26034958601655933</v>
      </c>
      <c r="Y28" s="15">
        <f t="shared" si="7"/>
        <v>0.17198091890534772</v>
      </c>
      <c r="Z28" s="131">
        <v>1500</v>
      </c>
      <c r="AA28" s="128">
        <v>1415</v>
      </c>
      <c r="AB28" s="128">
        <v>45</v>
      </c>
      <c r="AC28" s="19">
        <f t="shared" si="8"/>
        <v>1460</v>
      </c>
      <c r="AD28" s="20">
        <f t="shared" si="9"/>
        <v>0.97333333333333338</v>
      </c>
      <c r="AE28" s="11">
        <f t="shared" si="10"/>
        <v>1.0560872762098619</v>
      </c>
      <c r="AF28" s="128">
        <v>15</v>
      </c>
      <c r="AG28" s="20">
        <f t="shared" si="11"/>
        <v>0.01</v>
      </c>
      <c r="AH28" s="12">
        <f t="shared" si="12"/>
        <v>0.45917898796951057</v>
      </c>
      <c r="AI28" s="128">
        <v>15</v>
      </c>
      <c r="AJ28" s="128">
        <v>0</v>
      </c>
      <c r="AK28" s="19">
        <f t="shared" si="13"/>
        <v>15</v>
      </c>
      <c r="AL28" s="20">
        <f t="shared" si="14"/>
        <v>0.01</v>
      </c>
      <c r="AM28" s="12">
        <f t="shared" si="15"/>
        <v>0.23385795467832837</v>
      </c>
      <c r="AN28" s="128">
        <v>25</v>
      </c>
      <c r="AO28" s="124" t="s">
        <v>3</v>
      </c>
      <c r="AP28" s="76" t="s">
        <v>3</v>
      </c>
      <c r="AQ28" s="124"/>
    </row>
    <row r="29" spans="1:46" s="106" customFormat="1" x14ac:dyDescent="0.2">
      <c r="A29" s="145" t="s">
        <v>69</v>
      </c>
      <c r="B29" s="150">
        <v>4080120.03</v>
      </c>
      <c r="C29" s="132">
        <v>4080120.02</v>
      </c>
      <c r="D29" s="115">
        <v>0.65095438999999999</v>
      </c>
      <c r="E29" s="74">
        <v>7288</v>
      </c>
      <c r="F29" s="75">
        <v>2819</v>
      </c>
      <c r="G29" s="75">
        <v>2688</v>
      </c>
      <c r="H29" s="154"/>
      <c r="I29" s="127">
        <v>189.54</v>
      </c>
      <c r="J29" s="17">
        <f t="shared" si="0"/>
        <v>18954</v>
      </c>
      <c r="K29" s="128">
        <v>5757</v>
      </c>
      <c r="L29" s="128">
        <v>5257</v>
      </c>
      <c r="M29" s="74">
        <f>E29*D29</f>
        <v>4744.1555943200001</v>
      </c>
      <c r="N29" s="19">
        <f t="shared" si="1"/>
        <v>1012.8444056799999</v>
      </c>
      <c r="O29" s="20">
        <f t="shared" si="2"/>
        <v>0.21349308334082479</v>
      </c>
      <c r="P29" s="129">
        <v>30.4</v>
      </c>
      <c r="Q29" s="130">
        <v>2286</v>
      </c>
      <c r="R29" s="75">
        <f>F29*D29</f>
        <v>1835.0404254099999</v>
      </c>
      <c r="S29" s="126">
        <f t="shared" si="3"/>
        <v>450.9595745900001</v>
      </c>
      <c r="T29" s="20">
        <f t="shared" si="4"/>
        <v>0.24574912265992341</v>
      </c>
      <c r="U29" s="130">
        <v>2202</v>
      </c>
      <c r="V29" s="75">
        <f>G29*D29</f>
        <v>1749.76540032</v>
      </c>
      <c r="W29" s="19">
        <f t="shared" si="5"/>
        <v>452.23459967999997</v>
      </c>
      <c r="X29" s="20">
        <f t="shared" si="6"/>
        <v>0.25845441885940512</v>
      </c>
      <c r="Y29" s="15">
        <f t="shared" si="7"/>
        <v>0.11617600506489395</v>
      </c>
      <c r="Z29" s="131">
        <v>2545</v>
      </c>
      <c r="AA29" s="128">
        <v>2315</v>
      </c>
      <c r="AB29" s="128">
        <v>115</v>
      </c>
      <c r="AC29" s="19">
        <f t="shared" si="8"/>
        <v>2430</v>
      </c>
      <c r="AD29" s="20">
        <f t="shared" si="9"/>
        <v>0.95481335952848723</v>
      </c>
      <c r="AE29" s="11">
        <f t="shared" si="10"/>
        <v>1.0359927124861927</v>
      </c>
      <c r="AF29" s="128">
        <v>20</v>
      </c>
      <c r="AG29" s="20">
        <f t="shared" si="11"/>
        <v>7.8585461689587421E-3</v>
      </c>
      <c r="AH29" s="12">
        <f t="shared" si="12"/>
        <v>0.36084792767741491</v>
      </c>
      <c r="AI29" s="128">
        <v>60</v>
      </c>
      <c r="AJ29" s="128">
        <v>10</v>
      </c>
      <c r="AK29" s="19">
        <f t="shared" si="13"/>
        <v>70</v>
      </c>
      <c r="AL29" s="20">
        <f t="shared" si="14"/>
        <v>2.75049115913556E-2</v>
      </c>
      <c r="AM29" s="12">
        <f t="shared" si="15"/>
        <v>0.64322423683626673</v>
      </c>
      <c r="AN29" s="128">
        <v>20</v>
      </c>
      <c r="AO29" s="124" t="s">
        <v>3</v>
      </c>
      <c r="AP29" s="76" t="s">
        <v>3</v>
      </c>
      <c r="AQ29" s="124"/>
      <c r="AR29" s="115"/>
      <c r="AS29" s="14"/>
      <c r="AT29" s="115"/>
    </row>
    <row r="30" spans="1:46" x14ac:dyDescent="0.2">
      <c r="B30" s="150">
        <v>4080120.04</v>
      </c>
      <c r="C30" s="132">
        <v>4080120.02</v>
      </c>
      <c r="D30" s="115">
        <v>0.163353728</v>
      </c>
      <c r="E30" s="74">
        <v>7288</v>
      </c>
      <c r="F30" s="75">
        <v>2819</v>
      </c>
      <c r="G30" s="75">
        <v>2688</v>
      </c>
      <c r="H30" s="154"/>
      <c r="I30" s="127">
        <v>22.71</v>
      </c>
      <c r="J30" s="17">
        <f t="shared" si="0"/>
        <v>2271</v>
      </c>
      <c r="K30" s="128">
        <v>1147</v>
      </c>
      <c r="L30" s="128">
        <v>1161</v>
      </c>
      <c r="M30" s="74">
        <f>E30*D30</f>
        <v>1190.5219696639999</v>
      </c>
      <c r="N30" s="19">
        <f t="shared" si="1"/>
        <v>-43.521969663999926</v>
      </c>
      <c r="O30" s="20">
        <f t="shared" si="2"/>
        <v>-3.6557048734080139E-2</v>
      </c>
      <c r="P30" s="129">
        <v>50.5</v>
      </c>
      <c r="Q30" s="130">
        <v>484</v>
      </c>
      <c r="R30" s="75">
        <f>F30*D30</f>
        <v>460.49415923200002</v>
      </c>
      <c r="S30" s="126">
        <f t="shared" si="3"/>
        <v>23.505840767999985</v>
      </c>
      <c r="T30" s="20">
        <f t="shared" si="4"/>
        <v>5.1044818477616313E-2</v>
      </c>
      <c r="U30" s="130">
        <v>469</v>
      </c>
      <c r="V30" s="75">
        <f>G30*D30</f>
        <v>439.09482086399998</v>
      </c>
      <c r="W30" s="19">
        <f t="shared" si="5"/>
        <v>29.905179136000015</v>
      </c>
      <c r="X30" s="20">
        <f t="shared" si="6"/>
        <v>6.8106426482453297E-2</v>
      </c>
      <c r="Y30" s="15">
        <f t="shared" si="7"/>
        <v>0.20651695288419197</v>
      </c>
      <c r="Z30" s="131">
        <v>560</v>
      </c>
      <c r="AA30" s="128">
        <v>495</v>
      </c>
      <c r="AB30" s="128">
        <v>30</v>
      </c>
      <c r="AC30" s="19">
        <f t="shared" si="8"/>
        <v>525</v>
      </c>
      <c r="AD30" s="20">
        <f t="shared" si="9"/>
        <v>0.9375</v>
      </c>
      <c r="AE30" s="11">
        <f t="shared" si="10"/>
        <v>1.0172073508014507</v>
      </c>
      <c r="AF30" s="128">
        <v>10</v>
      </c>
      <c r="AG30" s="20">
        <f t="shared" si="11"/>
        <v>1.7857142857142856E-2</v>
      </c>
      <c r="AH30" s="12">
        <f t="shared" si="12"/>
        <v>0.81996247851698312</v>
      </c>
      <c r="AI30" s="128">
        <v>15</v>
      </c>
      <c r="AJ30" s="128">
        <v>0</v>
      </c>
      <c r="AK30" s="19">
        <f t="shared" si="13"/>
        <v>15</v>
      </c>
      <c r="AL30" s="20">
        <f t="shared" si="14"/>
        <v>2.6785714285714284E-2</v>
      </c>
      <c r="AM30" s="12">
        <f t="shared" si="15"/>
        <v>0.62640523574552243</v>
      </c>
      <c r="AN30" s="128">
        <v>10</v>
      </c>
      <c r="AO30" s="124" t="s">
        <v>3</v>
      </c>
      <c r="AP30" s="76" t="s">
        <v>3</v>
      </c>
      <c r="AQ30" s="124"/>
    </row>
    <row r="31" spans="1:46" x14ac:dyDescent="0.2">
      <c r="B31" s="150">
        <v>4080120.05</v>
      </c>
      <c r="C31" s="132">
        <v>4080120.02</v>
      </c>
      <c r="D31" s="115">
        <v>0.185691883</v>
      </c>
      <c r="E31" s="74">
        <v>7288</v>
      </c>
      <c r="F31" s="75">
        <v>2819</v>
      </c>
      <c r="G31" s="75">
        <v>2688</v>
      </c>
      <c r="H31" s="154"/>
      <c r="I31" s="127">
        <v>20.079999999999998</v>
      </c>
      <c r="J31" s="17">
        <f t="shared" si="0"/>
        <v>2007.9999999999998</v>
      </c>
      <c r="K31" s="128">
        <v>1650</v>
      </c>
      <c r="L31" s="128">
        <v>1410</v>
      </c>
      <c r="M31" s="74">
        <f>E31*D31</f>
        <v>1353.322443304</v>
      </c>
      <c r="N31" s="19">
        <f t="shared" si="1"/>
        <v>296.67755669600001</v>
      </c>
      <c r="O31" s="20">
        <f t="shared" si="2"/>
        <v>0.21922163351676319</v>
      </c>
      <c r="P31" s="129">
        <v>82.2</v>
      </c>
      <c r="Q31" s="130">
        <v>663</v>
      </c>
      <c r="R31" s="75">
        <f>F31*D31</f>
        <v>523.46541817700006</v>
      </c>
      <c r="S31" s="126">
        <f t="shared" si="3"/>
        <v>139.53458182299994</v>
      </c>
      <c r="T31" s="20">
        <f t="shared" si="4"/>
        <v>0.26655931218711171</v>
      </c>
      <c r="U31" s="130">
        <v>641</v>
      </c>
      <c r="V31" s="75">
        <f>G31*D31</f>
        <v>499.13978150399998</v>
      </c>
      <c r="W31" s="19">
        <f t="shared" si="5"/>
        <v>141.86021849600002</v>
      </c>
      <c r="X31" s="20">
        <f t="shared" si="6"/>
        <v>0.28420940135957323</v>
      </c>
      <c r="Y31" s="15">
        <f t="shared" si="7"/>
        <v>0.31922310756972117</v>
      </c>
      <c r="Z31" s="131">
        <v>820</v>
      </c>
      <c r="AA31" s="128">
        <v>750</v>
      </c>
      <c r="AB31" s="128">
        <v>20</v>
      </c>
      <c r="AC31" s="19">
        <f t="shared" si="8"/>
        <v>770</v>
      </c>
      <c r="AD31" s="20">
        <f t="shared" si="9"/>
        <v>0.93902439024390238</v>
      </c>
      <c r="AE31" s="11">
        <f t="shared" si="10"/>
        <v>1.0188613464938108</v>
      </c>
      <c r="AF31" s="128">
        <v>25</v>
      </c>
      <c r="AG31" s="20">
        <f t="shared" si="11"/>
        <v>3.048780487804878E-2</v>
      </c>
      <c r="AH31" s="12">
        <f t="shared" si="12"/>
        <v>1.3999359389314345</v>
      </c>
      <c r="AI31" s="128">
        <v>10</v>
      </c>
      <c r="AJ31" s="128">
        <v>0</v>
      </c>
      <c r="AK31" s="19">
        <f t="shared" si="13"/>
        <v>10</v>
      </c>
      <c r="AL31" s="20">
        <f t="shared" si="14"/>
        <v>1.2195121951219513E-2</v>
      </c>
      <c r="AM31" s="12">
        <f t="shared" si="15"/>
        <v>0.28519262765649805</v>
      </c>
      <c r="AN31" s="128">
        <v>20</v>
      </c>
      <c r="AO31" s="124" t="s">
        <v>3</v>
      </c>
      <c r="AP31" s="76" t="s">
        <v>3</v>
      </c>
      <c r="AQ31" s="124"/>
    </row>
    <row r="32" spans="1:46" x14ac:dyDescent="0.2">
      <c r="A32" s="143" t="s">
        <v>65</v>
      </c>
      <c r="B32" s="148">
        <v>4080130</v>
      </c>
      <c r="C32" s="146"/>
      <c r="D32" s="108"/>
      <c r="E32" s="109"/>
      <c r="F32" s="109"/>
      <c r="G32" s="109"/>
      <c r="H32" s="152">
        <v>244080130</v>
      </c>
      <c r="I32" s="110">
        <v>3.98</v>
      </c>
      <c r="J32" s="66">
        <f t="shared" si="0"/>
        <v>398</v>
      </c>
      <c r="K32" s="111">
        <v>4105</v>
      </c>
      <c r="L32" s="111">
        <v>4282</v>
      </c>
      <c r="M32" s="67">
        <v>4605</v>
      </c>
      <c r="N32" s="68">
        <f t="shared" si="1"/>
        <v>-500</v>
      </c>
      <c r="O32" s="69">
        <f t="shared" si="2"/>
        <v>-0.10857763300760044</v>
      </c>
      <c r="P32" s="112">
        <v>1032.5999999999999</v>
      </c>
      <c r="Q32" s="113">
        <v>1856</v>
      </c>
      <c r="R32" s="70">
        <v>1912</v>
      </c>
      <c r="S32" s="109">
        <f t="shared" si="3"/>
        <v>-56</v>
      </c>
      <c r="T32" s="69">
        <f t="shared" si="4"/>
        <v>-2.9288702928870293E-2</v>
      </c>
      <c r="U32" s="113">
        <v>1810</v>
      </c>
      <c r="V32" s="70">
        <v>1848</v>
      </c>
      <c r="W32" s="68">
        <f t="shared" si="5"/>
        <v>-38</v>
      </c>
      <c r="X32" s="69">
        <f t="shared" si="6"/>
        <v>-2.0562770562770564E-2</v>
      </c>
      <c r="Y32" s="71">
        <f t="shared" si="7"/>
        <v>4.5477386934673367</v>
      </c>
      <c r="Z32" s="114">
        <v>1850</v>
      </c>
      <c r="AA32" s="111">
        <v>1545</v>
      </c>
      <c r="AB32" s="111">
        <v>105</v>
      </c>
      <c r="AC32" s="68">
        <f t="shared" si="8"/>
        <v>1650</v>
      </c>
      <c r="AD32" s="69">
        <f t="shared" si="9"/>
        <v>0.89189189189189189</v>
      </c>
      <c r="AE32" s="72">
        <f t="shared" si="10"/>
        <v>0.96772158778948836</v>
      </c>
      <c r="AF32" s="111">
        <v>60</v>
      </c>
      <c r="AG32" s="69">
        <f t="shared" si="11"/>
        <v>3.2432432432432434E-2</v>
      </c>
      <c r="AH32" s="73">
        <f t="shared" si="12"/>
        <v>1.4892291501713857</v>
      </c>
      <c r="AI32" s="111">
        <v>90</v>
      </c>
      <c r="AJ32" s="111">
        <v>15</v>
      </c>
      <c r="AK32" s="68">
        <f t="shared" si="13"/>
        <v>105</v>
      </c>
      <c r="AL32" s="69">
        <f t="shared" si="14"/>
        <v>5.675675675675676E-2</v>
      </c>
      <c r="AM32" s="73">
        <f t="shared" si="15"/>
        <v>1.327301904931053</v>
      </c>
      <c r="AN32" s="111">
        <v>35</v>
      </c>
      <c r="AO32" s="107" t="s">
        <v>7</v>
      </c>
      <c r="AP32" s="212" t="s">
        <v>7</v>
      </c>
      <c r="AQ32" s="124"/>
    </row>
    <row r="33" spans="1:43" x14ac:dyDescent="0.2">
      <c r="A33" s="143"/>
      <c r="B33" s="148">
        <v>4080131</v>
      </c>
      <c r="C33" s="146"/>
      <c r="D33" s="108"/>
      <c r="E33" s="109"/>
      <c r="F33" s="109"/>
      <c r="G33" s="109"/>
      <c r="H33" s="152">
        <v>244080131</v>
      </c>
      <c r="I33" s="110">
        <v>7.21</v>
      </c>
      <c r="J33" s="66">
        <f t="shared" si="0"/>
        <v>721</v>
      </c>
      <c r="K33" s="111">
        <v>4505</v>
      </c>
      <c r="L33" s="111">
        <v>4153</v>
      </c>
      <c r="M33" s="67">
        <v>4082</v>
      </c>
      <c r="N33" s="68">
        <f t="shared" si="1"/>
        <v>423</v>
      </c>
      <c r="O33" s="69">
        <f t="shared" si="2"/>
        <v>0.10362567368936795</v>
      </c>
      <c r="P33" s="112">
        <v>624.6</v>
      </c>
      <c r="Q33" s="113">
        <v>1880</v>
      </c>
      <c r="R33" s="70">
        <v>1583</v>
      </c>
      <c r="S33" s="109">
        <f t="shared" si="3"/>
        <v>297</v>
      </c>
      <c r="T33" s="69">
        <f t="shared" si="4"/>
        <v>0.18761844598862917</v>
      </c>
      <c r="U33" s="113">
        <v>1840</v>
      </c>
      <c r="V33" s="70">
        <v>1554</v>
      </c>
      <c r="W33" s="68">
        <f t="shared" si="5"/>
        <v>286</v>
      </c>
      <c r="X33" s="69">
        <f t="shared" si="6"/>
        <v>0.18404118404118405</v>
      </c>
      <c r="Y33" s="71">
        <f t="shared" si="7"/>
        <v>2.5520110957004163</v>
      </c>
      <c r="Z33" s="114">
        <v>2085</v>
      </c>
      <c r="AA33" s="111">
        <v>1800</v>
      </c>
      <c r="AB33" s="111">
        <v>120</v>
      </c>
      <c r="AC33" s="68">
        <f t="shared" si="8"/>
        <v>1920</v>
      </c>
      <c r="AD33" s="69">
        <f t="shared" si="9"/>
        <v>0.92086330935251803</v>
      </c>
      <c r="AE33" s="72">
        <f t="shared" si="10"/>
        <v>0.99915618918051385</v>
      </c>
      <c r="AF33" s="111">
        <v>75</v>
      </c>
      <c r="AG33" s="69">
        <f t="shared" si="11"/>
        <v>3.5971223021582732E-2</v>
      </c>
      <c r="AH33" s="73">
        <f t="shared" si="12"/>
        <v>1.6517229783075917</v>
      </c>
      <c r="AI33" s="111">
        <v>40</v>
      </c>
      <c r="AJ33" s="111">
        <v>10</v>
      </c>
      <c r="AK33" s="68">
        <f t="shared" si="13"/>
        <v>50</v>
      </c>
      <c r="AL33" s="69">
        <f t="shared" si="14"/>
        <v>2.3980815347721823E-2</v>
      </c>
      <c r="AM33" s="73">
        <f t="shared" si="15"/>
        <v>0.5608104428736892</v>
      </c>
      <c r="AN33" s="111">
        <v>50</v>
      </c>
      <c r="AO33" s="107" t="s">
        <v>7</v>
      </c>
      <c r="AP33" s="212" t="s">
        <v>7</v>
      </c>
      <c r="AQ33" s="124"/>
    </row>
    <row r="34" spans="1:43" x14ac:dyDescent="0.2">
      <c r="A34" s="143"/>
      <c r="B34" s="148">
        <v>4080132</v>
      </c>
      <c r="C34" s="146"/>
      <c r="D34" s="108"/>
      <c r="E34" s="109"/>
      <c r="F34" s="109"/>
      <c r="G34" s="109"/>
      <c r="H34" s="152">
        <v>244080132</v>
      </c>
      <c r="I34" s="110">
        <v>1.98</v>
      </c>
      <c r="J34" s="66">
        <f t="shared" si="0"/>
        <v>198</v>
      </c>
      <c r="K34" s="111">
        <v>3379</v>
      </c>
      <c r="L34" s="111">
        <v>3430</v>
      </c>
      <c r="M34" s="67">
        <v>3574</v>
      </c>
      <c r="N34" s="68">
        <f t="shared" si="1"/>
        <v>-195</v>
      </c>
      <c r="O34" s="69">
        <f t="shared" si="2"/>
        <v>-5.4560716284275321E-2</v>
      </c>
      <c r="P34" s="112">
        <v>1710.5</v>
      </c>
      <c r="Q34" s="113">
        <v>1427</v>
      </c>
      <c r="R34" s="70">
        <v>1373</v>
      </c>
      <c r="S34" s="109">
        <f t="shared" si="3"/>
        <v>54</v>
      </c>
      <c r="T34" s="69">
        <f t="shared" si="4"/>
        <v>3.9329934450109252E-2</v>
      </c>
      <c r="U34" s="113">
        <v>1394</v>
      </c>
      <c r="V34" s="70">
        <v>1349</v>
      </c>
      <c r="W34" s="68">
        <f t="shared" si="5"/>
        <v>45</v>
      </c>
      <c r="X34" s="69">
        <f t="shared" si="6"/>
        <v>3.3358042994810974E-2</v>
      </c>
      <c r="Y34" s="71">
        <f t="shared" si="7"/>
        <v>7.0404040404040407</v>
      </c>
      <c r="Z34" s="114">
        <v>1560</v>
      </c>
      <c r="AA34" s="111">
        <v>1385</v>
      </c>
      <c r="AB34" s="111">
        <v>65</v>
      </c>
      <c r="AC34" s="68">
        <f t="shared" si="8"/>
        <v>1450</v>
      </c>
      <c r="AD34" s="69">
        <f t="shared" si="9"/>
        <v>0.92948717948717952</v>
      </c>
      <c r="AE34" s="72">
        <f t="shared" si="10"/>
        <v>1.008513270880071</v>
      </c>
      <c r="AF34" s="111">
        <v>50</v>
      </c>
      <c r="AG34" s="69">
        <f t="shared" si="11"/>
        <v>3.2051282051282048E-2</v>
      </c>
      <c r="AH34" s="73">
        <f t="shared" si="12"/>
        <v>1.4717275255433029</v>
      </c>
      <c r="AI34" s="111">
        <v>15</v>
      </c>
      <c r="AJ34" s="111">
        <v>0</v>
      </c>
      <c r="AK34" s="68">
        <f t="shared" si="13"/>
        <v>15</v>
      </c>
      <c r="AL34" s="69">
        <f t="shared" si="14"/>
        <v>9.6153846153846159E-3</v>
      </c>
      <c r="AM34" s="73">
        <f t="shared" si="15"/>
        <v>0.22486341795993114</v>
      </c>
      <c r="AN34" s="111">
        <v>45</v>
      </c>
      <c r="AO34" s="107" t="s">
        <v>7</v>
      </c>
      <c r="AP34" s="212" t="s">
        <v>7</v>
      </c>
      <c r="AQ34" s="124"/>
    </row>
    <row r="35" spans="1:43" x14ac:dyDescent="0.2">
      <c r="A35" s="143"/>
      <c r="B35" s="148">
        <v>4080133</v>
      </c>
      <c r="C35" s="146"/>
      <c r="D35" s="108"/>
      <c r="E35" s="109"/>
      <c r="F35" s="109"/>
      <c r="G35" s="109"/>
      <c r="H35" s="152">
        <v>244080133</v>
      </c>
      <c r="I35" s="110">
        <v>2.48</v>
      </c>
      <c r="J35" s="66">
        <f t="shared" si="0"/>
        <v>248</v>
      </c>
      <c r="K35" s="111">
        <v>3954</v>
      </c>
      <c r="L35" s="111">
        <v>3893</v>
      </c>
      <c r="M35" s="67">
        <v>3850</v>
      </c>
      <c r="N35" s="68">
        <f t="shared" si="1"/>
        <v>104</v>
      </c>
      <c r="O35" s="69">
        <f t="shared" si="2"/>
        <v>2.7012987012987013E-2</v>
      </c>
      <c r="P35" s="112">
        <v>1591.4</v>
      </c>
      <c r="Q35" s="113">
        <v>1757</v>
      </c>
      <c r="R35" s="70">
        <v>1580</v>
      </c>
      <c r="S35" s="109">
        <f t="shared" si="3"/>
        <v>177</v>
      </c>
      <c r="T35" s="69">
        <f t="shared" si="4"/>
        <v>0.1120253164556962</v>
      </c>
      <c r="U35" s="113">
        <v>1711</v>
      </c>
      <c r="V35" s="70">
        <v>1546</v>
      </c>
      <c r="W35" s="68">
        <f t="shared" si="5"/>
        <v>165</v>
      </c>
      <c r="X35" s="69">
        <f t="shared" si="6"/>
        <v>0.10672703751617077</v>
      </c>
      <c r="Y35" s="71">
        <f t="shared" si="7"/>
        <v>6.899193548387097</v>
      </c>
      <c r="Z35" s="114">
        <v>1795</v>
      </c>
      <c r="AA35" s="111">
        <v>1575</v>
      </c>
      <c r="AB35" s="111">
        <v>60</v>
      </c>
      <c r="AC35" s="68">
        <f t="shared" si="8"/>
        <v>1635</v>
      </c>
      <c r="AD35" s="69">
        <f t="shared" si="9"/>
        <v>0.91086350974930363</v>
      </c>
      <c r="AE35" s="72">
        <f t="shared" si="10"/>
        <v>0.98830619487338733</v>
      </c>
      <c r="AF35" s="111">
        <v>50</v>
      </c>
      <c r="AG35" s="69">
        <f t="shared" si="11"/>
        <v>2.7855153203342618E-2</v>
      </c>
      <c r="AH35" s="73">
        <f t="shared" si="12"/>
        <v>1.2790501057646533</v>
      </c>
      <c r="AI35" s="111">
        <v>70</v>
      </c>
      <c r="AJ35" s="111">
        <v>10</v>
      </c>
      <c r="AK35" s="68">
        <f t="shared" si="13"/>
        <v>80</v>
      </c>
      <c r="AL35" s="69">
        <f t="shared" si="14"/>
        <v>4.456824512534819E-2</v>
      </c>
      <c r="AM35" s="73">
        <f t="shared" si="15"/>
        <v>1.0422638648616307</v>
      </c>
      <c r="AN35" s="111">
        <v>25</v>
      </c>
      <c r="AO35" s="107" t="s">
        <v>7</v>
      </c>
      <c r="AP35" s="212" t="s">
        <v>7</v>
      </c>
      <c r="AQ35" s="124" t="s">
        <v>71</v>
      </c>
    </row>
    <row r="36" spans="1:43" x14ac:dyDescent="0.2">
      <c r="B36" s="150">
        <v>4080140</v>
      </c>
      <c r="H36" s="154">
        <v>244080140</v>
      </c>
      <c r="I36" s="127">
        <v>101.54</v>
      </c>
      <c r="J36" s="17">
        <f t="shared" si="0"/>
        <v>10154</v>
      </c>
      <c r="K36" s="128">
        <v>4521</v>
      </c>
      <c r="L36" s="128">
        <v>4131</v>
      </c>
      <c r="M36" s="74">
        <v>3879</v>
      </c>
      <c r="N36" s="19">
        <f t="shared" si="1"/>
        <v>642</v>
      </c>
      <c r="O36" s="20">
        <f t="shared" si="2"/>
        <v>0.16550657385924208</v>
      </c>
      <c r="P36" s="129">
        <v>44.5</v>
      </c>
      <c r="Q36" s="130">
        <v>2000</v>
      </c>
      <c r="R36" s="75">
        <v>1603</v>
      </c>
      <c r="S36" s="126">
        <f t="shared" si="3"/>
        <v>397</v>
      </c>
      <c r="T36" s="20">
        <f t="shared" si="4"/>
        <v>0.2476606363069245</v>
      </c>
      <c r="U36" s="130">
        <v>1930</v>
      </c>
      <c r="V36" s="75">
        <v>1578</v>
      </c>
      <c r="W36" s="19">
        <f t="shared" si="5"/>
        <v>352</v>
      </c>
      <c r="X36" s="20">
        <f t="shared" si="6"/>
        <v>0.22306717363751585</v>
      </c>
      <c r="Y36" s="15">
        <f t="shared" si="7"/>
        <v>0.19007287768367145</v>
      </c>
      <c r="Z36" s="131">
        <v>2055</v>
      </c>
      <c r="AA36" s="128">
        <v>1905</v>
      </c>
      <c r="AB36" s="128">
        <v>65</v>
      </c>
      <c r="AC36" s="19">
        <f t="shared" si="8"/>
        <v>1970</v>
      </c>
      <c r="AD36" s="20">
        <f t="shared" si="9"/>
        <v>0.95863746958637475</v>
      </c>
      <c r="AE36" s="11">
        <f t="shared" si="10"/>
        <v>1.0401419528714269</v>
      </c>
      <c r="AF36" s="128">
        <v>25</v>
      </c>
      <c r="AG36" s="20">
        <f t="shared" si="11"/>
        <v>1.2165450121654502E-2</v>
      </c>
      <c r="AH36" s="12">
        <f t="shared" si="12"/>
        <v>0.55861190750548728</v>
      </c>
      <c r="AI36" s="128">
        <v>35</v>
      </c>
      <c r="AJ36" s="128">
        <v>0</v>
      </c>
      <c r="AK36" s="19">
        <f t="shared" si="13"/>
        <v>35</v>
      </c>
      <c r="AL36" s="20">
        <f t="shared" si="14"/>
        <v>1.7031630170316302E-2</v>
      </c>
      <c r="AM36" s="12">
        <f t="shared" si="15"/>
        <v>0.39829821964678802</v>
      </c>
      <c r="AN36" s="128">
        <v>20</v>
      </c>
      <c r="AO36" s="124" t="s">
        <v>3</v>
      </c>
      <c r="AP36" s="76" t="s">
        <v>3</v>
      </c>
      <c r="AQ36" s="124"/>
    </row>
    <row r="37" spans="1:43" x14ac:dyDescent="0.2">
      <c r="B37" s="150">
        <v>4080150</v>
      </c>
      <c r="H37" s="154">
        <v>244080150</v>
      </c>
      <c r="I37" s="127">
        <v>231.44</v>
      </c>
      <c r="J37" s="17">
        <f t="shared" si="0"/>
        <v>23144</v>
      </c>
      <c r="K37" s="128">
        <v>6376</v>
      </c>
      <c r="L37" s="128">
        <v>5927</v>
      </c>
      <c r="M37" s="74">
        <v>5351</v>
      </c>
      <c r="N37" s="19">
        <f t="shared" si="1"/>
        <v>1025</v>
      </c>
      <c r="O37" s="20">
        <f t="shared" si="2"/>
        <v>0.19155298075126145</v>
      </c>
      <c r="P37" s="129">
        <v>27.5</v>
      </c>
      <c r="Q37" s="130">
        <v>2685</v>
      </c>
      <c r="R37" s="75">
        <v>2207</v>
      </c>
      <c r="S37" s="126">
        <f t="shared" si="3"/>
        <v>478</v>
      </c>
      <c r="T37" s="20">
        <f t="shared" si="4"/>
        <v>0.21658359764386045</v>
      </c>
      <c r="U37" s="130">
        <v>2538</v>
      </c>
      <c r="V37" s="75">
        <v>2114</v>
      </c>
      <c r="W37" s="19">
        <f t="shared" si="5"/>
        <v>424</v>
      </c>
      <c r="X37" s="20">
        <f t="shared" si="6"/>
        <v>0.20056764427625354</v>
      </c>
      <c r="Y37" s="15">
        <f t="shared" si="7"/>
        <v>0.10966125129623229</v>
      </c>
      <c r="Z37" s="131">
        <v>2975</v>
      </c>
      <c r="AA37" s="128">
        <v>2785</v>
      </c>
      <c r="AB37" s="128">
        <v>65</v>
      </c>
      <c r="AC37" s="19">
        <f t="shared" si="8"/>
        <v>2850</v>
      </c>
      <c r="AD37" s="20">
        <f t="shared" si="9"/>
        <v>0.95798319327731096</v>
      </c>
      <c r="AE37" s="11">
        <f t="shared" si="10"/>
        <v>1.039432049222323</v>
      </c>
      <c r="AF37" s="128">
        <v>20</v>
      </c>
      <c r="AG37" s="20">
        <f t="shared" si="11"/>
        <v>6.7226890756302525E-3</v>
      </c>
      <c r="AH37" s="12">
        <f t="shared" si="12"/>
        <v>0.30869175661815834</v>
      </c>
      <c r="AI37" s="128">
        <v>55</v>
      </c>
      <c r="AJ37" s="128">
        <v>10</v>
      </c>
      <c r="AK37" s="19">
        <f t="shared" si="13"/>
        <v>65</v>
      </c>
      <c r="AL37" s="20">
        <f t="shared" si="14"/>
        <v>2.1848739495798318E-2</v>
      </c>
      <c r="AM37" s="12">
        <f t="shared" si="15"/>
        <v>0.51095015307870062</v>
      </c>
      <c r="AN37" s="128">
        <v>40</v>
      </c>
      <c r="AO37" s="124" t="s">
        <v>3</v>
      </c>
      <c r="AP37" s="76" t="s">
        <v>3</v>
      </c>
      <c r="AQ37" s="124"/>
    </row>
    <row r="38" spans="1:43" x14ac:dyDescent="0.2">
      <c r="A38" s="145" t="s">
        <v>70</v>
      </c>
      <c r="B38" s="150">
        <v>4080160</v>
      </c>
      <c r="H38" s="154">
        <v>244080160</v>
      </c>
      <c r="I38" s="127">
        <v>83.5</v>
      </c>
      <c r="J38" s="17">
        <f t="shared" si="0"/>
        <v>8350</v>
      </c>
      <c r="K38" s="128">
        <v>6627</v>
      </c>
      <c r="L38" s="128">
        <v>6684</v>
      </c>
      <c r="M38" s="74">
        <v>6831</v>
      </c>
      <c r="N38" s="19">
        <f t="shared" si="1"/>
        <v>-204</v>
      </c>
      <c r="O38" s="20">
        <f t="shared" si="2"/>
        <v>-2.9863855950812472E-2</v>
      </c>
      <c r="P38" s="129">
        <v>79.400000000000006</v>
      </c>
      <c r="Q38" s="130">
        <v>3085</v>
      </c>
      <c r="R38" s="75">
        <v>2962</v>
      </c>
      <c r="S38" s="126">
        <f t="shared" si="3"/>
        <v>123</v>
      </c>
      <c r="T38" s="20">
        <f t="shared" si="4"/>
        <v>4.1525995948683322E-2</v>
      </c>
      <c r="U38" s="130">
        <v>2970</v>
      </c>
      <c r="V38" s="75">
        <v>2880</v>
      </c>
      <c r="W38" s="19">
        <f t="shared" si="5"/>
        <v>90</v>
      </c>
      <c r="X38" s="20">
        <f t="shared" si="6"/>
        <v>3.125E-2</v>
      </c>
      <c r="Y38" s="15">
        <f t="shared" si="7"/>
        <v>0.35568862275449104</v>
      </c>
      <c r="Z38" s="131">
        <v>2890</v>
      </c>
      <c r="AA38" s="128">
        <v>2555</v>
      </c>
      <c r="AB38" s="128">
        <v>75</v>
      </c>
      <c r="AC38" s="19">
        <f t="shared" si="8"/>
        <v>2630</v>
      </c>
      <c r="AD38" s="20">
        <f t="shared" si="9"/>
        <v>0.91003460207612452</v>
      </c>
      <c r="AE38" s="11">
        <f t="shared" si="10"/>
        <v>0.98740681249654094</v>
      </c>
      <c r="AF38" s="128">
        <v>55</v>
      </c>
      <c r="AG38" s="20">
        <f t="shared" si="11"/>
        <v>1.9031141868512111E-2</v>
      </c>
      <c r="AH38" s="12">
        <f t="shared" si="12"/>
        <v>0.87387004630875709</v>
      </c>
      <c r="AI38" s="128">
        <v>130</v>
      </c>
      <c r="AJ38" s="128">
        <v>0</v>
      </c>
      <c r="AK38" s="19">
        <f t="shared" si="13"/>
        <v>130</v>
      </c>
      <c r="AL38" s="20">
        <f t="shared" si="14"/>
        <v>4.4982698961937718E-2</v>
      </c>
      <c r="AM38" s="12">
        <f t="shared" si="15"/>
        <v>1.051956197514972</v>
      </c>
      <c r="AN38" s="128">
        <v>65</v>
      </c>
      <c r="AO38" s="124" t="s">
        <v>3</v>
      </c>
      <c r="AP38" s="76" t="s">
        <v>3</v>
      </c>
      <c r="AQ38" s="124"/>
    </row>
    <row r="39" spans="1:43" x14ac:dyDescent="0.2">
      <c r="A39" s="145" t="s">
        <v>68</v>
      </c>
      <c r="B39" s="150">
        <v>4080161</v>
      </c>
      <c r="H39" s="154">
        <v>244080161</v>
      </c>
      <c r="I39" s="127">
        <v>47.6</v>
      </c>
      <c r="J39" s="17">
        <f t="shared" si="0"/>
        <v>4760</v>
      </c>
      <c r="K39" s="128">
        <v>2495</v>
      </c>
      <c r="L39" s="128">
        <v>2448</v>
      </c>
      <c r="M39" s="74">
        <v>2514</v>
      </c>
      <c r="N39" s="19">
        <f t="shared" si="1"/>
        <v>-19</v>
      </c>
      <c r="O39" s="20">
        <f t="shared" si="2"/>
        <v>-7.5576770087509943E-3</v>
      </c>
      <c r="P39" s="129">
        <v>52.4</v>
      </c>
      <c r="Q39" s="130">
        <v>1136</v>
      </c>
      <c r="R39" s="75">
        <v>1068</v>
      </c>
      <c r="S39" s="126">
        <f t="shared" si="3"/>
        <v>68</v>
      </c>
      <c r="T39" s="20">
        <f t="shared" si="4"/>
        <v>6.3670411985018729E-2</v>
      </c>
      <c r="U39" s="130">
        <v>1100</v>
      </c>
      <c r="V39" s="75">
        <v>1015</v>
      </c>
      <c r="W39" s="19">
        <f t="shared" si="5"/>
        <v>85</v>
      </c>
      <c r="X39" s="20">
        <f t="shared" si="6"/>
        <v>8.3743842364532015E-2</v>
      </c>
      <c r="Y39" s="15">
        <f t="shared" si="7"/>
        <v>0.23109243697478993</v>
      </c>
      <c r="Z39" s="131">
        <v>1200</v>
      </c>
      <c r="AA39" s="128">
        <v>1045</v>
      </c>
      <c r="AB39" s="128">
        <v>40</v>
      </c>
      <c r="AC39" s="19">
        <f t="shared" si="8"/>
        <v>1085</v>
      </c>
      <c r="AD39" s="20">
        <f t="shared" si="9"/>
        <v>0.90416666666666667</v>
      </c>
      <c r="AE39" s="11">
        <f t="shared" si="10"/>
        <v>0.98103997832851042</v>
      </c>
      <c r="AF39" s="128">
        <v>10</v>
      </c>
      <c r="AG39" s="20">
        <f t="shared" si="11"/>
        <v>8.3333333333333332E-3</v>
      </c>
      <c r="AH39" s="12">
        <f t="shared" si="12"/>
        <v>0.38264915664125876</v>
      </c>
      <c r="AI39" s="128">
        <v>95</v>
      </c>
      <c r="AJ39" s="128">
        <v>0</v>
      </c>
      <c r="AK39" s="19">
        <f t="shared" si="13"/>
        <v>95</v>
      </c>
      <c r="AL39" s="20">
        <f t="shared" si="14"/>
        <v>7.9166666666666663E-2</v>
      </c>
      <c r="AM39" s="12">
        <f t="shared" si="15"/>
        <v>1.8513754745367663</v>
      </c>
      <c r="AN39" s="128">
        <v>10</v>
      </c>
      <c r="AO39" s="124" t="s">
        <v>3</v>
      </c>
      <c r="AP39" s="76" t="s">
        <v>3</v>
      </c>
      <c r="AQ39" s="124"/>
    </row>
    <row r="40" spans="1:43" x14ac:dyDescent="0.2">
      <c r="A40" s="145" t="s">
        <v>70</v>
      </c>
      <c r="B40" s="150">
        <v>4080162</v>
      </c>
      <c r="H40" s="154">
        <v>244080162</v>
      </c>
      <c r="I40" s="127">
        <v>57.28</v>
      </c>
      <c r="J40" s="17">
        <f t="shared" si="0"/>
        <v>5728</v>
      </c>
      <c r="K40" s="128">
        <v>6403</v>
      </c>
      <c r="L40" s="128">
        <v>6374</v>
      </c>
      <c r="M40" s="74">
        <v>6453</v>
      </c>
      <c r="N40" s="19">
        <f t="shared" si="1"/>
        <v>-50</v>
      </c>
      <c r="O40" s="20">
        <f t="shared" si="2"/>
        <v>-7.7483341081667437E-3</v>
      </c>
      <c r="P40" s="129">
        <v>111.8</v>
      </c>
      <c r="Q40" s="130">
        <v>3021</v>
      </c>
      <c r="R40" s="75">
        <v>2828</v>
      </c>
      <c r="S40" s="126">
        <f t="shared" si="3"/>
        <v>193</v>
      </c>
      <c r="T40" s="20">
        <f t="shared" si="4"/>
        <v>6.8246110325318243E-2</v>
      </c>
      <c r="U40" s="130">
        <v>2925</v>
      </c>
      <c r="V40" s="75">
        <v>2710</v>
      </c>
      <c r="W40" s="19">
        <f t="shared" si="5"/>
        <v>215</v>
      </c>
      <c r="X40" s="20">
        <f t="shared" si="6"/>
        <v>7.9335793357933573E-2</v>
      </c>
      <c r="Y40" s="15">
        <f t="shared" si="7"/>
        <v>0.51064944134078216</v>
      </c>
      <c r="Z40" s="131">
        <v>2825</v>
      </c>
      <c r="AA40" s="128">
        <v>2515</v>
      </c>
      <c r="AB40" s="128">
        <v>145</v>
      </c>
      <c r="AC40" s="19">
        <f t="shared" si="8"/>
        <v>2660</v>
      </c>
      <c r="AD40" s="20">
        <f t="shared" si="9"/>
        <v>0.94159292035398234</v>
      </c>
      <c r="AE40" s="11">
        <f t="shared" si="10"/>
        <v>1.0216482560497877</v>
      </c>
      <c r="AF40" s="128">
        <v>40</v>
      </c>
      <c r="AG40" s="20">
        <f t="shared" si="11"/>
        <v>1.415929203539823E-2</v>
      </c>
      <c r="AH40" s="12">
        <f t="shared" si="12"/>
        <v>0.65016493871789105</v>
      </c>
      <c r="AI40" s="128">
        <v>90</v>
      </c>
      <c r="AJ40" s="128">
        <v>0</v>
      </c>
      <c r="AK40" s="19">
        <f t="shared" si="13"/>
        <v>90</v>
      </c>
      <c r="AL40" s="20">
        <f t="shared" si="14"/>
        <v>3.1858407079646017E-2</v>
      </c>
      <c r="AM40" s="12">
        <f t="shared" si="15"/>
        <v>0.74503419189555942</v>
      </c>
      <c r="AN40" s="128">
        <v>40</v>
      </c>
      <c r="AO40" s="124" t="s">
        <v>3</v>
      </c>
      <c r="AP40" s="76" t="s">
        <v>3</v>
      </c>
      <c r="AQ40" s="124"/>
    </row>
    <row r="41" spans="1:43" x14ac:dyDescent="0.2">
      <c r="B41" s="150">
        <v>4080163</v>
      </c>
      <c r="H41" s="154">
        <v>244080163</v>
      </c>
      <c r="I41" s="127">
        <v>76.540000000000006</v>
      </c>
      <c r="J41" s="17">
        <f t="shared" si="0"/>
        <v>7654.0000000000009</v>
      </c>
      <c r="K41" s="128">
        <v>3189</v>
      </c>
      <c r="L41" s="128">
        <v>3021</v>
      </c>
      <c r="M41" s="74">
        <v>2995</v>
      </c>
      <c r="N41" s="19">
        <f t="shared" si="1"/>
        <v>194</v>
      </c>
      <c r="O41" s="20">
        <f t="shared" si="2"/>
        <v>6.4774624373956591E-2</v>
      </c>
      <c r="P41" s="129">
        <v>41.7</v>
      </c>
      <c r="Q41" s="130">
        <v>1431</v>
      </c>
      <c r="R41" s="75">
        <v>1254</v>
      </c>
      <c r="S41" s="126">
        <f t="shared" si="3"/>
        <v>177</v>
      </c>
      <c r="T41" s="20">
        <f t="shared" si="4"/>
        <v>0.14114832535885166</v>
      </c>
      <c r="U41" s="130">
        <v>1306</v>
      </c>
      <c r="V41" s="75">
        <v>1162</v>
      </c>
      <c r="W41" s="19">
        <f t="shared" si="5"/>
        <v>144</v>
      </c>
      <c r="X41" s="20">
        <f t="shared" si="6"/>
        <v>0.12392426850258176</v>
      </c>
      <c r="Y41" s="15">
        <f t="shared" si="7"/>
        <v>0.17062973608570681</v>
      </c>
      <c r="Z41" s="131">
        <v>1310</v>
      </c>
      <c r="AA41" s="128">
        <v>1165</v>
      </c>
      <c r="AB41" s="128">
        <v>55</v>
      </c>
      <c r="AC41" s="19">
        <f t="shared" si="8"/>
        <v>1220</v>
      </c>
      <c r="AD41" s="20">
        <f t="shared" si="9"/>
        <v>0.93129770992366412</v>
      </c>
      <c r="AE41" s="11">
        <f t="shared" si="10"/>
        <v>1.010477734740169</v>
      </c>
      <c r="AF41" s="128">
        <v>20</v>
      </c>
      <c r="AG41" s="20">
        <f t="shared" si="11"/>
        <v>1.5267175572519083E-2</v>
      </c>
      <c r="AH41" s="12">
        <f t="shared" si="12"/>
        <v>0.70103662285421453</v>
      </c>
      <c r="AI41" s="128">
        <v>45</v>
      </c>
      <c r="AJ41" s="128">
        <v>0</v>
      </c>
      <c r="AK41" s="19">
        <f t="shared" si="13"/>
        <v>45</v>
      </c>
      <c r="AL41" s="20">
        <f t="shared" si="14"/>
        <v>3.4351145038167941E-2</v>
      </c>
      <c r="AM41" s="12">
        <f t="shared" si="15"/>
        <v>0.80332885194845627</v>
      </c>
      <c r="AN41" s="128">
        <v>25</v>
      </c>
      <c r="AO41" s="124" t="s">
        <v>3</v>
      </c>
      <c r="AP41" s="76" t="s">
        <v>3</v>
      </c>
      <c r="AQ41" s="124"/>
    </row>
    <row r="42" spans="1:43" x14ac:dyDescent="0.2">
      <c r="B42" s="150">
        <v>4080164</v>
      </c>
      <c r="H42" s="154">
        <v>244080164</v>
      </c>
      <c r="I42" s="127">
        <v>352.78</v>
      </c>
      <c r="J42" s="17">
        <f t="shared" si="0"/>
        <v>35278</v>
      </c>
      <c r="K42" s="128">
        <v>2071</v>
      </c>
      <c r="L42" s="128">
        <v>1949</v>
      </c>
      <c r="M42" s="74">
        <v>2024</v>
      </c>
      <c r="N42" s="19">
        <f t="shared" si="1"/>
        <v>47</v>
      </c>
      <c r="O42" s="20">
        <f t="shared" si="2"/>
        <v>2.3221343873517788E-2</v>
      </c>
      <c r="P42" s="129">
        <v>5.9</v>
      </c>
      <c r="Q42" s="130">
        <v>1008</v>
      </c>
      <c r="R42" s="75">
        <v>1101</v>
      </c>
      <c r="S42" s="126">
        <f t="shared" si="3"/>
        <v>-93</v>
      </c>
      <c r="T42" s="20">
        <f t="shared" si="4"/>
        <v>-8.4468664850136238E-2</v>
      </c>
      <c r="U42" s="130">
        <v>887</v>
      </c>
      <c r="V42" s="75">
        <v>846</v>
      </c>
      <c r="W42" s="19">
        <f t="shared" si="5"/>
        <v>41</v>
      </c>
      <c r="X42" s="20">
        <f t="shared" si="6"/>
        <v>4.8463356973995272E-2</v>
      </c>
      <c r="Y42" s="15">
        <f t="shared" si="7"/>
        <v>2.514314870457509E-2</v>
      </c>
      <c r="Z42" s="131">
        <v>840</v>
      </c>
      <c r="AA42" s="128">
        <v>760</v>
      </c>
      <c r="AB42" s="128">
        <v>25</v>
      </c>
      <c r="AC42" s="19">
        <f t="shared" si="8"/>
        <v>785</v>
      </c>
      <c r="AD42" s="20">
        <f t="shared" si="9"/>
        <v>0.93452380952380953</v>
      </c>
      <c r="AE42" s="11">
        <f t="shared" si="10"/>
        <v>1.013978121116367</v>
      </c>
      <c r="AF42" s="128">
        <v>10</v>
      </c>
      <c r="AG42" s="20">
        <f t="shared" si="11"/>
        <v>1.1904761904761904E-2</v>
      </c>
      <c r="AH42" s="12">
        <f t="shared" si="12"/>
        <v>0.54664165234465534</v>
      </c>
      <c r="AI42" s="128">
        <v>35</v>
      </c>
      <c r="AJ42" s="128">
        <v>0</v>
      </c>
      <c r="AK42" s="19">
        <f t="shared" si="13"/>
        <v>35</v>
      </c>
      <c r="AL42" s="20">
        <f t="shared" si="14"/>
        <v>4.1666666666666664E-2</v>
      </c>
      <c r="AM42" s="12">
        <f t="shared" si="15"/>
        <v>0.97440814449303492</v>
      </c>
      <c r="AN42" s="128">
        <v>15</v>
      </c>
      <c r="AO42" s="124" t="s">
        <v>3</v>
      </c>
      <c r="AP42" s="76" t="s">
        <v>3</v>
      </c>
      <c r="AQ42" s="124"/>
    </row>
    <row r="43" spans="1:43" x14ac:dyDescent="0.2">
      <c r="B43" s="150">
        <v>4080165</v>
      </c>
      <c r="H43" s="150"/>
      <c r="I43" s="127">
        <v>233.22</v>
      </c>
      <c r="J43" s="17">
        <f t="shared" si="0"/>
        <v>23322</v>
      </c>
      <c r="K43" s="128">
        <v>956</v>
      </c>
      <c r="L43" s="128">
        <v>801</v>
      </c>
      <c r="M43" s="126" t="s">
        <v>46</v>
      </c>
      <c r="N43" s="126" t="s">
        <v>46</v>
      </c>
      <c r="O43" s="126" t="s">
        <v>46</v>
      </c>
      <c r="P43" s="129">
        <v>4.0999999999999996</v>
      </c>
      <c r="Q43" s="130">
        <v>771</v>
      </c>
      <c r="R43" s="126" t="s">
        <v>46</v>
      </c>
      <c r="S43" s="126" t="s">
        <v>46</v>
      </c>
      <c r="T43" s="126" t="s">
        <v>46</v>
      </c>
      <c r="U43" s="130">
        <v>430</v>
      </c>
      <c r="V43" s="126" t="s">
        <v>46</v>
      </c>
      <c r="W43" s="126" t="s">
        <v>46</v>
      </c>
      <c r="X43" s="126" t="s">
        <v>46</v>
      </c>
      <c r="Y43" s="15">
        <f t="shared" si="7"/>
        <v>1.8437526798730813E-2</v>
      </c>
      <c r="Z43" s="131">
        <v>395</v>
      </c>
      <c r="AA43" s="128">
        <v>365</v>
      </c>
      <c r="AB43" s="128">
        <v>10</v>
      </c>
      <c r="AC43" s="19">
        <f t="shared" si="8"/>
        <v>375</v>
      </c>
      <c r="AD43" s="20">
        <f t="shared" si="9"/>
        <v>0.94936708860759489</v>
      </c>
      <c r="AE43" s="11">
        <f t="shared" si="10"/>
        <v>1.0300833932166591</v>
      </c>
      <c r="AF43" s="128">
        <v>0</v>
      </c>
      <c r="AG43" s="20">
        <f t="shared" si="11"/>
        <v>0</v>
      </c>
      <c r="AH43" s="12">
        <f t="shared" si="12"/>
        <v>0</v>
      </c>
      <c r="AI43" s="128">
        <v>20</v>
      </c>
      <c r="AJ43" s="128">
        <v>0</v>
      </c>
      <c r="AK43" s="19">
        <f t="shared" si="13"/>
        <v>20</v>
      </c>
      <c r="AL43" s="20">
        <f t="shared" si="14"/>
        <v>5.0632911392405063E-2</v>
      </c>
      <c r="AM43" s="12">
        <f t="shared" si="15"/>
        <v>1.184090909763688</v>
      </c>
      <c r="AN43" s="128">
        <v>0</v>
      </c>
      <c r="AO43" s="124" t="s">
        <v>3</v>
      </c>
      <c r="AP43" s="158" t="s">
        <v>46</v>
      </c>
      <c r="AQ43" s="124" t="s">
        <v>45</v>
      </c>
    </row>
    <row r="44" spans="1:43" x14ac:dyDescent="0.2">
      <c r="B44" s="150">
        <v>4080166</v>
      </c>
      <c r="H44" s="150"/>
      <c r="I44" s="127">
        <v>116.62</v>
      </c>
      <c r="J44" s="17">
        <f t="shared" si="0"/>
        <v>11662</v>
      </c>
      <c r="K44" s="128">
        <v>439</v>
      </c>
      <c r="L44" s="128">
        <v>413</v>
      </c>
      <c r="M44" s="126" t="s">
        <v>46</v>
      </c>
      <c r="N44" s="126" t="s">
        <v>46</v>
      </c>
      <c r="O44" s="126" t="s">
        <v>46</v>
      </c>
      <c r="P44" s="129">
        <v>3.8</v>
      </c>
      <c r="Q44" s="130">
        <v>333</v>
      </c>
      <c r="R44" s="126" t="s">
        <v>46</v>
      </c>
      <c r="S44" s="126" t="s">
        <v>46</v>
      </c>
      <c r="T44" s="126" t="s">
        <v>46</v>
      </c>
      <c r="U44" s="130">
        <v>200</v>
      </c>
      <c r="V44" s="126" t="s">
        <v>46</v>
      </c>
      <c r="W44" s="126" t="s">
        <v>46</v>
      </c>
      <c r="X44" s="126" t="s">
        <v>46</v>
      </c>
      <c r="Y44" s="15">
        <f t="shared" si="7"/>
        <v>1.7149717029669012E-2</v>
      </c>
      <c r="Z44" s="131">
        <v>120</v>
      </c>
      <c r="AA44" s="128">
        <v>105</v>
      </c>
      <c r="AB44" s="128">
        <v>0</v>
      </c>
      <c r="AC44" s="19">
        <f t="shared" si="8"/>
        <v>105</v>
      </c>
      <c r="AD44" s="20">
        <f t="shared" si="9"/>
        <v>0.875</v>
      </c>
      <c r="AE44" s="11">
        <f t="shared" si="10"/>
        <v>0.94939352741468741</v>
      </c>
      <c r="AF44" s="128">
        <v>0</v>
      </c>
      <c r="AG44" s="20">
        <f t="shared" si="11"/>
        <v>0</v>
      </c>
      <c r="AH44" s="12">
        <f t="shared" si="12"/>
        <v>0</v>
      </c>
      <c r="AI44" s="128">
        <v>10</v>
      </c>
      <c r="AJ44" s="128">
        <v>0</v>
      </c>
      <c r="AK44" s="19">
        <f t="shared" si="13"/>
        <v>10</v>
      </c>
      <c r="AL44" s="20">
        <f t="shared" si="14"/>
        <v>8.3333333333333329E-2</v>
      </c>
      <c r="AM44" s="12">
        <f t="shared" si="15"/>
        <v>1.9488162889860698</v>
      </c>
      <c r="AN44" s="128">
        <v>0</v>
      </c>
      <c r="AO44" s="124" t="s">
        <v>3</v>
      </c>
      <c r="AP44" s="158" t="s">
        <v>46</v>
      </c>
      <c r="AQ44" s="124" t="s">
        <v>45</v>
      </c>
    </row>
    <row r="45" spans="1:43" x14ac:dyDescent="0.2">
      <c r="B45" s="150">
        <v>4080167</v>
      </c>
      <c r="H45" s="150"/>
      <c r="I45" s="127">
        <v>400.3</v>
      </c>
      <c r="J45" s="17">
        <f t="shared" si="0"/>
        <v>40030</v>
      </c>
      <c r="K45" s="128">
        <v>2768</v>
      </c>
      <c r="L45" s="128">
        <v>2657</v>
      </c>
      <c r="M45" s="126" t="s">
        <v>46</v>
      </c>
      <c r="N45" s="126" t="s">
        <v>46</v>
      </c>
      <c r="O45" s="126" t="s">
        <v>46</v>
      </c>
      <c r="P45" s="129">
        <v>6.9</v>
      </c>
      <c r="Q45" s="130">
        <v>2102</v>
      </c>
      <c r="R45" s="126" t="s">
        <v>46</v>
      </c>
      <c r="S45" s="126" t="s">
        <v>46</v>
      </c>
      <c r="T45" s="126" t="s">
        <v>46</v>
      </c>
      <c r="U45" s="130">
        <v>1200</v>
      </c>
      <c r="V45" s="126" t="s">
        <v>46</v>
      </c>
      <c r="W45" s="126" t="s">
        <v>46</v>
      </c>
      <c r="X45" s="126" t="s">
        <v>46</v>
      </c>
      <c r="Y45" s="15">
        <f t="shared" si="7"/>
        <v>2.9977516862353237E-2</v>
      </c>
      <c r="Z45" s="131">
        <v>1125</v>
      </c>
      <c r="AA45" s="128">
        <v>1045</v>
      </c>
      <c r="AB45" s="128">
        <v>20</v>
      </c>
      <c r="AC45" s="19">
        <f t="shared" si="8"/>
        <v>1065</v>
      </c>
      <c r="AD45" s="20">
        <f t="shared" si="9"/>
        <v>0.94666666666666666</v>
      </c>
      <c r="AE45" s="11">
        <f t="shared" si="10"/>
        <v>1.0271533782315094</v>
      </c>
      <c r="AF45" s="128">
        <v>10</v>
      </c>
      <c r="AG45" s="20">
        <f t="shared" si="11"/>
        <v>8.8888888888888889E-3</v>
      </c>
      <c r="AH45" s="12">
        <f t="shared" si="12"/>
        <v>0.40815910041734271</v>
      </c>
      <c r="AI45" s="128">
        <v>40</v>
      </c>
      <c r="AJ45" s="128">
        <v>0</v>
      </c>
      <c r="AK45" s="19">
        <f t="shared" si="13"/>
        <v>40</v>
      </c>
      <c r="AL45" s="20">
        <f t="shared" si="14"/>
        <v>3.5555555555555556E-2</v>
      </c>
      <c r="AM45" s="12">
        <f t="shared" si="15"/>
        <v>0.83149494996738982</v>
      </c>
      <c r="AN45" s="128">
        <v>10</v>
      </c>
      <c r="AO45" s="124" t="s">
        <v>3</v>
      </c>
      <c r="AP45" s="158" t="s">
        <v>46</v>
      </c>
      <c r="AQ45" s="124" t="s">
        <v>45</v>
      </c>
    </row>
    <row r="46" spans="1:43" x14ac:dyDescent="0.2">
      <c r="B46" s="150">
        <v>4080168</v>
      </c>
      <c r="H46" s="150"/>
      <c r="I46" s="127">
        <v>62.03</v>
      </c>
      <c r="J46" s="17">
        <f t="shared" si="0"/>
        <v>6203</v>
      </c>
      <c r="K46" s="128">
        <v>736</v>
      </c>
      <c r="L46" s="128">
        <v>690</v>
      </c>
      <c r="M46" s="126" t="s">
        <v>46</v>
      </c>
      <c r="N46" s="126" t="s">
        <v>46</v>
      </c>
      <c r="O46" s="126" t="s">
        <v>46</v>
      </c>
      <c r="P46" s="129">
        <v>11.9</v>
      </c>
      <c r="Q46" s="130">
        <v>354</v>
      </c>
      <c r="R46" s="126" t="s">
        <v>46</v>
      </c>
      <c r="S46" s="126" t="s">
        <v>46</v>
      </c>
      <c r="T46" s="126" t="s">
        <v>46</v>
      </c>
      <c r="U46" s="130">
        <v>311</v>
      </c>
      <c r="V46" s="126" t="s">
        <v>46</v>
      </c>
      <c r="W46" s="126" t="s">
        <v>46</v>
      </c>
      <c r="X46" s="126" t="s">
        <v>46</v>
      </c>
      <c r="Y46" s="15">
        <f t="shared" si="7"/>
        <v>5.013703046912784E-2</v>
      </c>
      <c r="Z46" s="131">
        <v>300</v>
      </c>
      <c r="AA46" s="128">
        <v>295</v>
      </c>
      <c r="AB46" s="128">
        <v>10</v>
      </c>
      <c r="AC46" s="19">
        <f t="shared" si="8"/>
        <v>305</v>
      </c>
      <c r="AD46" s="20">
        <f t="shared" si="9"/>
        <v>1.0166666666666666</v>
      </c>
      <c r="AE46" s="11">
        <f t="shared" si="10"/>
        <v>1.1031048604246845</v>
      </c>
      <c r="AF46" s="128">
        <v>0</v>
      </c>
      <c r="AG46" s="20">
        <f t="shared" si="11"/>
        <v>0</v>
      </c>
      <c r="AH46" s="12">
        <f t="shared" si="12"/>
        <v>0</v>
      </c>
      <c r="AI46" s="128">
        <v>0</v>
      </c>
      <c r="AJ46" s="128">
        <v>0</v>
      </c>
      <c r="AK46" s="19">
        <f t="shared" si="13"/>
        <v>0</v>
      </c>
      <c r="AL46" s="20">
        <f t="shared" si="14"/>
        <v>0</v>
      </c>
      <c r="AM46" s="12">
        <f t="shared" si="15"/>
        <v>0</v>
      </c>
      <c r="AN46" s="128">
        <v>0</v>
      </c>
      <c r="AO46" s="124" t="s">
        <v>3</v>
      </c>
      <c r="AP46" s="158" t="s">
        <v>46</v>
      </c>
      <c r="AQ46" s="124" t="s">
        <v>45</v>
      </c>
    </row>
    <row r="47" spans="1:43" x14ac:dyDescent="0.2">
      <c r="B47" s="150">
        <v>4080169</v>
      </c>
      <c r="H47" s="150"/>
      <c r="I47" s="127">
        <v>191.5</v>
      </c>
      <c r="J47" s="17">
        <f t="shared" si="0"/>
        <v>19150</v>
      </c>
      <c r="K47" s="128">
        <v>818</v>
      </c>
      <c r="L47" s="128">
        <v>868</v>
      </c>
      <c r="M47" s="126" t="s">
        <v>46</v>
      </c>
      <c r="N47" s="126" t="s">
        <v>46</v>
      </c>
      <c r="O47" s="126" t="s">
        <v>46</v>
      </c>
      <c r="P47" s="129">
        <v>4.3</v>
      </c>
      <c r="Q47" s="130">
        <v>477</v>
      </c>
      <c r="R47" s="126" t="s">
        <v>46</v>
      </c>
      <c r="S47" s="126" t="s">
        <v>46</v>
      </c>
      <c r="T47" s="126" t="s">
        <v>46</v>
      </c>
      <c r="U47" s="130">
        <v>366</v>
      </c>
      <c r="V47" s="126" t="s">
        <v>46</v>
      </c>
      <c r="W47" s="126" t="s">
        <v>46</v>
      </c>
      <c r="X47" s="126" t="s">
        <v>46</v>
      </c>
      <c r="Y47" s="15">
        <f t="shared" si="7"/>
        <v>1.9112271540469974E-2</v>
      </c>
      <c r="Z47" s="131">
        <v>365</v>
      </c>
      <c r="AA47" s="128">
        <v>335</v>
      </c>
      <c r="AB47" s="128">
        <v>10</v>
      </c>
      <c r="AC47" s="19">
        <f t="shared" si="8"/>
        <v>345</v>
      </c>
      <c r="AD47" s="20">
        <f t="shared" si="9"/>
        <v>0.9452054794520548</v>
      </c>
      <c r="AE47" s="11">
        <f t="shared" si="10"/>
        <v>1.0255679591642024</v>
      </c>
      <c r="AF47" s="128">
        <v>0</v>
      </c>
      <c r="AG47" s="20">
        <f t="shared" si="11"/>
        <v>0</v>
      </c>
      <c r="AH47" s="12">
        <f t="shared" si="12"/>
        <v>0</v>
      </c>
      <c r="AI47" s="128">
        <v>10</v>
      </c>
      <c r="AJ47" s="128">
        <v>0</v>
      </c>
      <c r="AK47" s="19">
        <f t="shared" si="13"/>
        <v>10</v>
      </c>
      <c r="AL47" s="20">
        <f t="shared" si="14"/>
        <v>2.7397260273972601E-2</v>
      </c>
      <c r="AM47" s="12">
        <f t="shared" si="15"/>
        <v>0.64070672514610516</v>
      </c>
      <c r="AN47" s="128">
        <v>0</v>
      </c>
      <c r="AO47" s="124" t="s">
        <v>3</v>
      </c>
      <c r="AP47" s="158" t="s">
        <v>46</v>
      </c>
      <c r="AQ47" s="124" t="s">
        <v>45</v>
      </c>
    </row>
    <row r="48" spans="1:43" x14ac:dyDescent="0.2">
      <c r="H48" s="150"/>
      <c r="AE48" s="141"/>
      <c r="AH48" s="141"/>
      <c r="AM48" s="141"/>
    </row>
    <row r="49" spans="8:39" x14ac:dyDescent="0.2">
      <c r="H49" s="150"/>
      <c r="AE49" s="141"/>
      <c r="AH49" s="141"/>
      <c r="AM49" s="141"/>
    </row>
    <row r="50" spans="8:39" x14ac:dyDescent="0.2">
      <c r="H50" s="150"/>
      <c r="AE50" s="141"/>
      <c r="AH50" s="141"/>
      <c r="AM50" s="141"/>
    </row>
    <row r="51" spans="8:39" x14ac:dyDescent="0.2">
      <c r="AE51" s="141"/>
      <c r="AH51" s="141"/>
      <c r="AM51" s="141"/>
    </row>
    <row r="52" spans="8:39" x14ac:dyDescent="0.2">
      <c r="AE52" s="141"/>
      <c r="AH52" s="141"/>
      <c r="AM52" s="141"/>
    </row>
    <row r="53" spans="8:39" x14ac:dyDescent="0.2">
      <c r="AE53" s="141"/>
      <c r="AH53" s="141"/>
      <c r="AM53" s="141"/>
    </row>
    <row r="54" spans="8:39" x14ac:dyDescent="0.2">
      <c r="AE54" s="141"/>
      <c r="AH54" s="141"/>
      <c r="AM54" s="141"/>
    </row>
    <row r="55" spans="8:39" x14ac:dyDescent="0.2">
      <c r="AE55" s="141"/>
      <c r="AH55" s="141"/>
      <c r="AM55" s="141"/>
    </row>
    <row r="56" spans="8:39" x14ac:dyDescent="0.2">
      <c r="AE56" s="141"/>
      <c r="AH56" s="141"/>
      <c r="AM56" s="141"/>
    </row>
    <row r="57" spans="8:39" x14ac:dyDescent="0.2">
      <c r="AE57" s="141"/>
      <c r="AH57" s="141"/>
      <c r="AM57" s="141"/>
    </row>
    <row r="58" spans="8:39" x14ac:dyDescent="0.2">
      <c r="AE58" s="141"/>
      <c r="AH58" s="141"/>
      <c r="AM58" s="141"/>
    </row>
    <row r="59" spans="8:39" x14ac:dyDescent="0.2">
      <c r="AE59" s="141"/>
      <c r="AH59" s="141"/>
      <c r="AM59" s="141"/>
    </row>
    <row r="60" spans="8:39" x14ac:dyDescent="0.2">
      <c r="AE60" s="141"/>
      <c r="AH60" s="141"/>
      <c r="AM60" s="141"/>
    </row>
    <row r="61" spans="8:39" x14ac:dyDescent="0.2">
      <c r="AE61" s="141"/>
      <c r="AH61" s="141"/>
      <c r="AM61" s="141"/>
    </row>
    <row r="62" spans="8:39" x14ac:dyDescent="0.2">
      <c r="AE62" s="141"/>
      <c r="AH62" s="141"/>
      <c r="AM62" s="141"/>
    </row>
    <row r="63" spans="8:39" x14ac:dyDescent="0.2">
      <c r="AE63" s="141"/>
      <c r="AH63" s="141"/>
      <c r="AM63" s="141"/>
    </row>
    <row r="64" spans="8:39" x14ac:dyDescent="0.2">
      <c r="AE64" s="141"/>
      <c r="AH64" s="141"/>
      <c r="AM64" s="141"/>
    </row>
    <row r="65" spans="31:39" x14ac:dyDescent="0.2">
      <c r="AE65" s="141"/>
      <c r="AH65" s="141"/>
      <c r="AM65" s="141"/>
    </row>
    <row r="66" spans="31:39" x14ac:dyDescent="0.2">
      <c r="AE66" s="141"/>
      <c r="AH66" s="141"/>
      <c r="AM66" s="141"/>
    </row>
    <row r="67" spans="31:39" x14ac:dyDescent="0.2">
      <c r="AE67" s="141"/>
      <c r="AH67" s="141"/>
      <c r="AM67" s="141"/>
    </row>
    <row r="68" spans="31:39" x14ac:dyDescent="0.2">
      <c r="AE68" s="141"/>
      <c r="AH68" s="141"/>
      <c r="AM68" s="141"/>
    </row>
    <row r="69" spans="31:39" x14ac:dyDescent="0.2">
      <c r="AE69" s="141"/>
      <c r="AH69" s="141"/>
      <c r="AM69" s="141"/>
    </row>
    <row r="70" spans="31:39" x14ac:dyDescent="0.2">
      <c r="AE70" s="141"/>
      <c r="AH70" s="141"/>
      <c r="AM70" s="141"/>
    </row>
    <row r="71" spans="31:39" x14ac:dyDescent="0.2">
      <c r="AE71" s="141"/>
      <c r="AH71" s="141"/>
      <c r="AM71" s="141"/>
    </row>
    <row r="72" spans="31:39" x14ac:dyDescent="0.2">
      <c r="AE72" s="141"/>
      <c r="AH72" s="141"/>
      <c r="AM72" s="141"/>
    </row>
    <row r="73" spans="31:39" x14ac:dyDescent="0.2">
      <c r="AE73" s="141"/>
      <c r="AH73" s="141"/>
      <c r="AM73" s="141"/>
    </row>
    <row r="74" spans="31:39" x14ac:dyDescent="0.2">
      <c r="AE74" s="141"/>
      <c r="AH74" s="141"/>
      <c r="AM74" s="141"/>
    </row>
    <row r="75" spans="31:39" x14ac:dyDescent="0.2">
      <c r="AE75" s="141"/>
      <c r="AH75" s="141"/>
      <c r="AM75" s="141"/>
    </row>
    <row r="76" spans="31:39" x14ac:dyDescent="0.2">
      <c r="AE76" s="141"/>
      <c r="AH76" s="141"/>
      <c r="AM76" s="141"/>
    </row>
    <row r="77" spans="31:39" x14ac:dyDescent="0.2">
      <c r="AE77" s="141"/>
      <c r="AH77" s="141"/>
      <c r="AM77" s="141"/>
    </row>
    <row r="78" spans="31:39" x14ac:dyDescent="0.2">
      <c r="AE78" s="141"/>
      <c r="AH78" s="141"/>
      <c r="AM78" s="141"/>
    </row>
    <row r="79" spans="31:39" x14ac:dyDescent="0.2">
      <c r="AE79" s="141"/>
      <c r="AH79" s="141"/>
      <c r="AM79" s="141"/>
    </row>
    <row r="80" spans="31:39" x14ac:dyDescent="0.2">
      <c r="AE80" s="141"/>
      <c r="AH80" s="141"/>
      <c r="AM80" s="141"/>
    </row>
    <row r="81" spans="31:39" x14ac:dyDescent="0.2">
      <c r="AE81" s="141"/>
      <c r="AH81" s="141"/>
      <c r="AM81" s="141"/>
    </row>
    <row r="82" spans="31:39" x14ac:dyDescent="0.2">
      <c r="AE82" s="141"/>
      <c r="AH82" s="141"/>
      <c r="AM82" s="141"/>
    </row>
    <row r="83" spans="31:39" x14ac:dyDescent="0.2">
      <c r="AE83" s="141"/>
      <c r="AH83" s="141"/>
      <c r="AM83" s="141"/>
    </row>
    <row r="84" spans="31:39" x14ac:dyDescent="0.2">
      <c r="AE84" s="141"/>
      <c r="AH84" s="141"/>
      <c r="AM84" s="141"/>
    </row>
  </sheetData>
  <sortState ref="A2:AT84">
    <sortCondition ref="B2:B84"/>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4"/>
  <sheetViews>
    <sheetView workbookViewId="0">
      <selection activeCell="D25" sqref="D25"/>
    </sheetView>
  </sheetViews>
  <sheetFormatPr defaultRowHeight="15" x14ac:dyDescent="0.25"/>
  <cols>
    <col min="1" max="1" width="37" customWidth="1"/>
    <col min="2" max="2" width="20.28515625" bestFit="1" customWidth="1"/>
    <col min="3" max="3" width="16.42578125" bestFit="1" customWidth="1"/>
    <col min="4" max="4" width="12.85546875" bestFit="1" customWidth="1"/>
    <col min="5" max="5" width="16.42578125" bestFit="1" customWidth="1"/>
    <col min="7" max="7" width="16.42578125" style="23" bestFit="1" customWidth="1"/>
  </cols>
  <sheetData>
    <row r="1" spans="1:7" ht="15.75" x14ac:dyDescent="0.25">
      <c r="A1" s="21"/>
      <c r="B1" s="22" t="s">
        <v>3</v>
      </c>
      <c r="C1" s="214" t="s">
        <v>0</v>
      </c>
      <c r="D1" s="215"/>
      <c r="E1" s="216" t="s">
        <v>32</v>
      </c>
      <c r="F1" s="217"/>
    </row>
    <row r="2" spans="1:7" ht="30.75" thickBot="1" x14ac:dyDescent="0.3">
      <c r="A2" s="24"/>
      <c r="B2" s="25" t="s">
        <v>2</v>
      </c>
      <c r="C2" s="26" t="s">
        <v>16</v>
      </c>
      <c r="D2" s="27" t="s">
        <v>1</v>
      </c>
      <c r="E2" s="28" t="s">
        <v>16</v>
      </c>
      <c r="F2" s="29" t="s">
        <v>1</v>
      </c>
      <c r="G2" s="30"/>
    </row>
    <row r="3" spans="1:7" x14ac:dyDescent="0.25">
      <c r="A3" s="31" t="s">
        <v>33</v>
      </c>
      <c r="B3" s="32"/>
      <c r="C3" s="33">
        <v>4.2799999999999998E-2</v>
      </c>
      <c r="D3" s="34">
        <v>6.8900000000000003E-2</v>
      </c>
      <c r="E3" s="35">
        <v>2.18E-2</v>
      </c>
      <c r="F3" s="36">
        <v>0.16250000000000001</v>
      </c>
      <c r="G3" s="37"/>
    </row>
    <row r="4" spans="1:7" ht="17.25" x14ac:dyDescent="0.25">
      <c r="A4" s="38" t="s">
        <v>34</v>
      </c>
      <c r="B4" s="39" t="s">
        <v>35</v>
      </c>
      <c r="C4" s="40"/>
      <c r="D4" s="41"/>
      <c r="E4" s="42"/>
      <c r="F4" s="43"/>
      <c r="G4" s="44"/>
    </row>
    <row r="5" spans="1:7" ht="15.75" x14ac:dyDescent="0.25">
      <c r="A5" s="38" t="s">
        <v>36</v>
      </c>
      <c r="B5" s="45"/>
      <c r="C5" s="46">
        <f>C3*1.5</f>
        <v>6.4199999999999993E-2</v>
      </c>
      <c r="D5" s="47">
        <f>D3*1.5</f>
        <v>0.10335</v>
      </c>
      <c r="E5" s="48"/>
      <c r="F5" s="49"/>
      <c r="G5" s="50"/>
    </row>
    <row r="6" spans="1:7" ht="16.5" thickBot="1" x14ac:dyDescent="0.3">
      <c r="A6" s="51" t="s">
        <v>37</v>
      </c>
      <c r="B6" s="52"/>
      <c r="C6" s="53"/>
      <c r="D6" s="54"/>
      <c r="E6" s="55">
        <f>E3*1.5</f>
        <v>3.27E-2</v>
      </c>
      <c r="F6" s="56">
        <f>F3*0.5</f>
        <v>8.1250000000000003E-2</v>
      </c>
      <c r="G6" s="37"/>
    </row>
    <row r="7" spans="1:7" x14ac:dyDescent="0.25">
      <c r="B7" s="23"/>
      <c r="C7" s="37"/>
      <c r="D7" s="37"/>
      <c r="E7" s="37"/>
      <c r="F7" s="37"/>
    </row>
    <row r="8" spans="1:7" x14ac:dyDescent="0.25">
      <c r="A8" s="1" t="s">
        <v>15</v>
      </c>
    </row>
    <row r="9" spans="1:7" s="57" customFormat="1" x14ac:dyDescent="0.25">
      <c r="G9" s="23"/>
    </row>
    <row r="10" spans="1:7" s="57" customFormat="1" x14ac:dyDescent="0.25">
      <c r="A10" s="231" t="s">
        <v>195</v>
      </c>
      <c r="G10" s="23"/>
    </row>
    <row r="11" spans="1:7" s="57" customFormat="1" x14ac:dyDescent="0.25">
      <c r="A11" s="245" t="s">
        <v>196</v>
      </c>
      <c r="G11" s="23"/>
    </row>
    <row r="12" spans="1:7" s="57" customFormat="1" x14ac:dyDescent="0.25">
      <c r="A12" s="245" t="s">
        <v>197</v>
      </c>
      <c r="G12" s="23"/>
    </row>
    <row r="13" spans="1:7" s="57" customFormat="1" x14ac:dyDescent="0.25">
      <c r="A13" s="246" t="s">
        <v>198</v>
      </c>
      <c r="G13" s="23"/>
    </row>
    <row r="14" spans="1:7" s="57" customFormat="1" x14ac:dyDescent="0.25">
      <c r="A14" s="245" t="s">
        <v>199</v>
      </c>
      <c r="G14" s="23"/>
    </row>
  </sheetData>
  <mergeCells count="2">
    <mergeCell ref="C1:D1"/>
    <mergeCell ref="E1:F1"/>
  </mergeCells>
  <hyperlinks>
    <hyperlink ref="A13" r:id="rId1" display="“T9” updates this method to calculate floors using total raw count sums to arrive at CMA thresholds. This method matches that used by Statistics Canada. " xr:uid="{01258E23-2981-4125-89E0-C19FA56400E9}"/>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5"/>
  <sheetViews>
    <sheetView tabSelected="1" workbookViewId="0">
      <selection activeCell="J9" sqref="J9"/>
    </sheetView>
  </sheetViews>
  <sheetFormatPr defaultRowHeight="15" x14ac:dyDescent="0.25"/>
  <cols>
    <col min="1" max="1" width="12.7109375" customWidth="1"/>
    <col min="2" max="8" width="10.7109375" customWidth="1"/>
    <col min="9" max="9" width="10.85546875" customWidth="1"/>
  </cols>
  <sheetData>
    <row r="1" spans="1:17" ht="67.5" customHeight="1" thickBot="1" x14ac:dyDescent="0.3">
      <c r="B1" s="227" t="s">
        <v>76</v>
      </c>
      <c r="C1" s="228"/>
      <c r="D1" s="229" t="s">
        <v>75</v>
      </c>
      <c r="E1" s="230"/>
      <c r="F1" s="76"/>
      <c r="G1" s="76"/>
      <c r="H1" s="76"/>
      <c r="J1" s="218" t="s">
        <v>200</v>
      </c>
      <c r="K1" s="219"/>
      <c r="L1" s="219"/>
      <c r="M1" s="219"/>
      <c r="N1" s="219"/>
      <c r="O1" s="219"/>
      <c r="P1" s="219"/>
      <c r="Q1" s="220"/>
    </row>
    <row r="2" spans="1:17" ht="51.75" thickBot="1" x14ac:dyDescent="0.3">
      <c r="A2" s="198" t="s">
        <v>43</v>
      </c>
      <c r="B2" s="77" t="s">
        <v>38</v>
      </c>
      <c r="C2" s="78" t="s">
        <v>39</v>
      </c>
      <c r="D2" s="77" t="s">
        <v>40</v>
      </c>
      <c r="E2" s="78" t="s">
        <v>41</v>
      </c>
      <c r="F2" s="77" t="s">
        <v>42</v>
      </c>
      <c r="G2" s="78" t="s">
        <v>48</v>
      </c>
      <c r="H2" s="79" t="s">
        <v>49</v>
      </c>
      <c r="J2" s="221"/>
      <c r="K2" s="222"/>
      <c r="L2" s="222"/>
      <c r="M2" s="222"/>
      <c r="N2" s="222"/>
      <c r="O2" s="222"/>
      <c r="P2" s="222"/>
      <c r="Q2" s="223"/>
    </row>
    <row r="3" spans="1:17" x14ac:dyDescent="0.25">
      <c r="A3" s="80" t="s">
        <v>5</v>
      </c>
      <c r="B3" s="178">
        <v>10274</v>
      </c>
      <c r="C3" s="81">
        <f>B3/B8</f>
        <v>6.7751231507595003E-2</v>
      </c>
      <c r="D3" s="178">
        <v>9310</v>
      </c>
      <c r="E3" s="82">
        <f>D3/(D8-D7)</f>
        <v>5.7833271213815381E-2</v>
      </c>
      <c r="F3" s="83">
        <f>D3-B3</f>
        <v>-964</v>
      </c>
      <c r="G3" s="82">
        <f>F3/B3</f>
        <v>-9.3829083122445006E-2</v>
      </c>
      <c r="H3" s="84">
        <f>F3/(F8-F7)</f>
        <v>-0.10324515377021007</v>
      </c>
      <c r="I3" s="184"/>
      <c r="J3" s="224"/>
      <c r="K3" s="225"/>
      <c r="L3" s="225"/>
      <c r="M3" s="225"/>
      <c r="N3" s="225"/>
      <c r="O3" s="225"/>
      <c r="P3" s="225"/>
      <c r="Q3" s="226"/>
    </row>
    <row r="4" spans="1:17" x14ac:dyDescent="0.25">
      <c r="A4" s="85" t="s">
        <v>6</v>
      </c>
      <c r="B4" s="179">
        <v>0</v>
      </c>
      <c r="C4" s="86"/>
      <c r="D4" s="179">
        <v>0</v>
      </c>
      <c r="E4" s="87"/>
      <c r="F4" s="88"/>
      <c r="G4" s="87"/>
      <c r="H4" s="89"/>
      <c r="I4" s="184"/>
      <c r="J4" s="184"/>
    </row>
    <row r="5" spans="1:17" x14ac:dyDescent="0.25">
      <c r="A5" s="90" t="s">
        <v>7</v>
      </c>
      <c r="B5" s="180">
        <v>89818</v>
      </c>
      <c r="C5" s="91">
        <f>B5/B8</f>
        <v>0.59229901806007079</v>
      </c>
      <c r="D5" s="180">
        <v>89907</v>
      </c>
      <c r="E5" s="92">
        <f>D5/(D8-D7)</f>
        <v>0.55849795005590752</v>
      </c>
      <c r="F5" s="93">
        <f>D5-B5</f>
        <v>89</v>
      </c>
      <c r="G5" s="92">
        <f>F5/B5</f>
        <v>9.9089269411476539E-4</v>
      </c>
      <c r="H5" s="94">
        <f>F5/(F8-F7)</f>
        <v>9.5319695908181491E-3</v>
      </c>
      <c r="I5" s="184"/>
      <c r="J5" s="184"/>
    </row>
    <row r="6" spans="1:17" x14ac:dyDescent="0.25">
      <c r="A6" s="95" t="s">
        <v>3</v>
      </c>
      <c r="B6" s="181">
        <v>51551.000007288007</v>
      </c>
      <c r="C6" s="96">
        <f>B6/B8</f>
        <v>0.33994975043233416</v>
      </c>
      <c r="D6" s="181">
        <v>61763</v>
      </c>
      <c r="E6" s="97">
        <f>D6/(D8-D7)</f>
        <v>0.38366877873027705</v>
      </c>
      <c r="F6" s="98">
        <f>D6-B6</f>
        <v>10211.999992711993</v>
      </c>
      <c r="G6" s="97">
        <f>F6/B6</f>
        <v>0.19809509012954696</v>
      </c>
      <c r="H6" s="99">
        <f>F6/(F8-F7)</f>
        <v>1.0937131841793919</v>
      </c>
      <c r="I6" s="184"/>
      <c r="J6" s="184"/>
    </row>
    <row r="7" spans="1:17" ht="15.75" customHeight="1" thickBot="1" x14ac:dyDescent="0.3">
      <c r="A7" s="192" t="s">
        <v>77</v>
      </c>
      <c r="B7" s="193"/>
      <c r="C7" s="194"/>
      <c r="D7" s="193"/>
      <c r="E7" s="195"/>
      <c r="F7" s="196"/>
      <c r="G7" s="195"/>
      <c r="H7" s="197"/>
      <c r="J7" s="184"/>
    </row>
    <row r="8" spans="1:17" ht="15.75" customHeight="1" thickBot="1" x14ac:dyDescent="0.3">
      <c r="A8" s="100" t="s">
        <v>8</v>
      </c>
      <c r="B8" s="183">
        <f>SUM(B3:B7)</f>
        <v>151643.00000728801</v>
      </c>
      <c r="C8" s="101"/>
      <c r="D8" s="182">
        <f>SUM(D3:D7)</f>
        <v>160980</v>
      </c>
      <c r="E8" s="102"/>
      <c r="F8" s="103">
        <f>SUM(F3:F7)</f>
        <v>9336.9999927119934</v>
      </c>
      <c r="G8" s="104">
        <f>F8/B8</f>
        <v>6.1572245288363157E-2</v>
      </c>
      <c r="H8" s="105"/>
      <c r="I8" s="13"/>
    </row>
    <row r="9" spans="1:17" ht="15.75" thickBot="1" x14ac:dyDescent="0.3">
      <c r="A9" s="185"/>
      <c r="B9" s="186"/>
      <c r="C9" s="187"/>
      <c r="D9" s="186"/>
      <c r="E9" s="188"/>
      <c r="F9" s="189"/>
      <c r="G9" s="190"/>
      <c r="H9" s="191"/>
    </row>
    <row r="10" spans="1:17" ht="51.75" thickBot="1" x14ac:dyDescent="0.3">
      <c r="A10" s="198" t="s">
        <v>43</v>
      </c>
      <c r="B10" s="77" t="s">
        <v>50</v>
      </c>
      <c r="C10" s="78" t="s">
        <v>51</v>
      </c>
      <c r="D10" s="77" t="s">
        <v>52</v>
      </c>
      <c r="E10" s="78" t="s">
        <v>53</v>
      </c>
      <c r="F10" s="77" t="s">
        <v>54</v>
      </c>
      <c r="G10" s="78" t="s">
        <v>55</v>
      </c>
      <c r="H10" s="79" t="s">
        <v>56</v>
      </c>
    </row>
    <row r="11" spans="1:17" x14ac:dyDescent="0.25">
      <c r="A11" s="80" t="s">
        <v>5</v>
      </c>
      <c r="B11" s="178">
        <v>5642</v>
      </c>
      <c r="C11" s="81">
        <f>B11/B16</f>
        <v>8.4020848842340221E-2</v>
      </c>
      <c r="D11" s="178">
        <v>6228</v>
      </c>
      <c r="E11" s="82">
        <f>D11/(D16-D15)</f>
        <v>7.98789246870511E-2</v>
      </c>
      <c r="F11" s="83">
        <f>D11-B11</f>
        <v>586</v>
      </c>
      <c r="G11" s="82">
        <f>F11/B11</f>
        <v>0.10386387805742645</v>
      </c>
      <c r="H11" s="84">
        <f>F11/(F16-F15)</f>
        <v>5.41689776439917E-2</v>
      </c>
      <c r="I11" s="184"/>
      <c r="J11" s="184"/>
    </row>
    <row r="12" spans="1:17" x14ac:dyDescent="0.25">
      <c r="A12" s="85" t="s">
        <v>6</v>
      </c>
      <c r="B12" s="179">
        <v>0</v>
      </c>
      <c r="C12" s="86"/>
      <c r="D12" s="179">
        <v>0</v>
      </c>
      <c r="E12" s="87"/>
      <c r="F12" s="88"/>
      <c r="G12" s="87"/>
      <c r="H12" s="89"/>
      <c r="I12" s="184"/>
      <c r="J12" s="184"/>
    </row>
    <row r="13" spans="1:17" x14ac:dyDescent="0.25">
      <c r="A13" s="90" t="s">
        <v>7</v>
      </c>
      <c r="B13" s="180">
        <v>39484</v>
      </c>
      <c r="C13" s="91">
        <f>B13/B16</f>
        <v>0.58799702156876299</v>
      </c>
      <c r="D13" s="180">
        <v>42487</v>
      </c>
      <c r="E13" s="92">
        <f>D13/(D16-D15)</f>
        <v>0.54492868869279709</v>
      </c>
      <c r="F13" s="93">
        <f>D13-B13</f>
        <v>3003</v>
      </c>
      <c r="G13" s="92">
        <f>F13/B13</f>
        <v>7.6056123999594771E-2</v>
      </c>
      <c r="H13" s="94">
        <f>F13/(F16-F15)</f>
        <v>0.27759290079335674</v>
      </c>
      <c r="I13" s="184"/>
      <c r="J13" s="184"/>
    </row>
    <row r="14" spans="1:17" x14ac:dyDescent="0.25">
      <c r="A14" s="95" t="s">
        <v>3</v>
      </c>
      <c r="B14" s="181">
        <v>22024.000002818997</v>
      </c>
      <c r="C14" s="96">
        <f>B14/B16</f>
        <v>0.32798212958889672</v>
      </c>
      <c r="D14" s="181">
        <v>29253</v>
      </c>
      <c r="E14" s="97">
        <f>D14/(D16-D15)</f>
        <v>0.37519238662015186</v>
      </c>
      <c r="F14" s="98">
        <f>D14-B14</f>
        <v>7228.999997181003</v>
      </c>
      <c r="G14" s="97">
        <f>F14/B14</f>
        <v>0.32823283673518505</v>
      </c>
      <c r="H14" s="99">
        <f>F14/(F16-F15)</f>
        <v>0.6682381215626515</v>
      </c>
      <c r="I14" s="184"/>
      <c r="J14" s="184"/>
    </row>
    <row r="15" spans="1:17" ht="15.75" thickBot="1" x14ac:dyDescent="0.3">
      <c r="A15" s="192" t="s">
        <v>77</v>
      </c>
      <c r="B15" s="193"/>
      <c r="C15" s="194"/>
      <c r="D15" s="193"/>
      <c r="E15" s="195"/>
      <c r="F15" s="196"/>
      <c r="G15" s="195"/>
      <c r="H15" s="197"/>
      <c r="J15" s="184"/>
    </row>
    <row r="16" spans="1:17" ht="15.75" thickBot="1" x14ac:dyDescent="0.3">
      <c r="A16" s="100" t="s">
        <v>8</v>
      </c>
      <c r="B16" s="183">
        <f>SUM(B11:B15)</f>
        <v>67150.000002818997</v>
      </c>
      <c r="C16" s="101"/>
      <c r="D16" s="182">
        <f>SUM(D11:D15)</f>
        <v>77968</v>
      </c>
      <c r="E16" s="102"/>
      <c r="F16" s="103">
        <f>SUM(F11:F15)</f>
        <v>10817.999997181003</v>
      </c>
      <c r="G16" s="104">
        <f>F16/B16</f>
        <v>0.16110201037567917</v>
      </c>
      <c r="H16" s="105"/>
      <c r="I16" s="13"/>
    </row>
    <row r="17" spans="1:10" ht="15.75" thickBot="1" x14ac:dyDescent="0.3">
      <c r="A17" s="185"/>
      <c r="B17" s="186"/>
      <c r="C17" s="187"/>
      <c r="D17" s="186"/>
      <c r="E17" s="188"/>
      <c r="F17" s="189"/>
      <c r="G17" s="190"/>
      <c r="H17" s="191"/>
    </row>
    <row r="18" spans="1:10" ht="64.5" thickBot="1" x14ac:dyDescent="0.3">
      <c r="A18" s="198" t="s">
        <v>43</v>
      </c>
      <c r="B18" s="77" t="s">
        <v>57</v>
      </c>
      <c r="C18" s="78" t="s">
        <v>58</v>
      </c>
      <c r="D18" s="77" t="s">
        <v>59</v>
      </c>
      <c r="E18" s="78" t="s">
        <v>60</v>
      </c>
      <c r="F18" s="77" t="s">
        <v>61</v>
      </c>
      <c r="G18" s="78" t="s">
        <v>62</v>
      </c>
      <c r="H18" s="79" t="s">
        <v>63</v>
      </c>
    </row>
    <row r="19" spans="1:10" x14ac:dyDescent="0.25">
      <c r="A19" s="80" t="s">
        <v>5</v>
      </c>
      <c r="B19" s="178">
        <v>5184</v>
      </c>
      <c r="C19" s="81">
        <f>B19/B24</f>
        <v>8.0556936843974747E-2</v>
      </c>
      <c r="D19" s="178">
        <v>5409</v>
      </c>
      <c r="E19" s="82">
        <f>D19/(D24-D23)</f>
        <v>7.4628513086549206E-2</v>
      </c>
      <c r="F19" s="83">
        <f>D19-B19</f>
        <v>225</v>
      </c>
      <c r="G19" s="82">
        <f>F19/B19</f>
        <v>4.3402777777777776E-2</v>
      </c>
      <c r="H19" s="84">
        <f>F19/(F24-F23)</f>
        <v>2.7685492810928834E-2</v>
      </c>
      <c r="I19" s="184"/>
      <c r="J19" s="184"/>
    </row>
    <row r="20" spans="1:10" x14ac:dyDescent="0.25">
      <c r="A20" s="85" t="s">
        <v>6</v>
      </c>
      <c r="B20" s="179">
        <v>0</v>
      </c>
      <c r="C20" s="86"/>
      <c r="D20" s="179">
        <v>0</v>
      </c>
      <c r="E20" s="87"/>
      <c r="F20" s="88"/>
      <c r="G20" s="87"/>
      <c r="H20" s="89"/>
      <c r="I20" s="184"/>
      <c r="J20" s="184"/>
    </row>
    <row r="21" spans="1:10" x14ac:dyDescent="0.25">
      <c r="A21" s="90" t="s">
        <v>7</v>
      </c>
      <c r="B21" s="180">
        <v>38477</v>
      </c>
      <c r="C21" s="91">
        <f>B21/B24</f>
        <v>0.59791459470401553</v>
      </c>
      <c r="D21" s="180">
        <v>40883</v>
      </c>
      <c r="E21" s="92">
        <f>D21/(D24-D23)</f>
        <v>0.5640668331516715</v>
      </c>
      <c r="F21" s="93">
        <f>D21-B21</f>
        <v>2406</v>
      </c>
      <c r="G21" s="92">
        <f>F21/B21</f>
        <v>6.2530862593237521E-2</v>
      </c>
      <c r="H21" s="94">
        <f>F21/(F24-F23)</f>
        <v>0.29605020312486563</v>
      </c>
      <c r="I21" s="184"/>
      <c r="J21" s="184"/>
    </row>
    <row r="22" spans="1:10" x14ac:dyDescent="0.25">
      <c r="A22" s="95" t="s">
        <v>3</v>
      </c>
      <c r="B22" s="181">
        <v>20691.000002688001</v>
      </c>
      <c r="C22" s="96">
        <f>B22/B24</f>
        <v>0.32152846845200977</v>
      </c>
      <c r="D22" s="181">
        <v>26187</v>
      </c>
      <c r="E22" s="97">
        <f>D22/(D24-D23)</f>
        <v>0.36130465376177928</v>
      </c>
      <c r="F22" s="98">
        <f>D22-B22</f>
        <v>5495.9999973119993</v>
      </c>
      <c r="G22" s="97">
        <f>F22/B22</f>
        <v>0.26562273435783701</v>
      </c>
      <c r="H22" s="99">
        <f>F22/(F24-F23)</f>
        <v>0.67626430406420557</v>
      </c>
      <c r="I22" s="184"/>
      <c r="J22" s="184"/>
    </row>
    <row r="23" spans="1:10" ht="15.75" thickBot="1" x14ac:dyDescent="0.3">
      <c r="A23" s="192" t="s">
        <v>77</v>
      </c>
      <c r="B23" s="193"/>
      <c r="C23" s="194"/>
      <c r="D23" s="193"/>
      <c r="E23" s="195"/>
      <c r="F23" s="196"/>
      <c r="G23" s="195"/>
      <c r="H23" s="197"/>
      <c r="J23" s="184"/>
    </row>
    <row r="24" spans="1:10" ht="15.75" thickBot="1" x14ac:dyDescent="0.3">
      <c r="A24" s="100" t="s">
        <v>8</v>
      </c>
      <c r="B24" s="183">
        <f>SUM(B19:B23)</f>
        <v>64352.000002688001</v>
      </c>
      <c r="C24" s="101"/>
      <c r="D24" s="182">
        <f>SUM(D19:D23)</f>
        <v>72479</v>
      </c>
      <c r="E24" s="102"/>
      <c r="F24" s="103">
        <f>SUM(F19:F23)</f>
        <v>8126.9999973119993</v>
      </c>
      <c r="G24" s="104">
        <f>F24/B24</f>
        <v>0.12628978115633596</v>
      </c>
      <c r="H24" s="105"/>
    </row>
    <row r="25" spans="1:10" s="57" customFormat="1" x14ac:dyDescent="0.25"/>
  </sheetData>
  <mergeCells count="3">
    <mergeCell ref="J1:Q3"/>
    <mergeCell ref="B1:C1"/>
    <mergeCell ref="D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vt:lpstr>
      <vt:lpstr>2006 Original</vt:lpstr>
      <vt:lpstr>2016 Original</vt:lpstr>
      <vt:lpstr>2016 CTDataMaker</vt:lpstr>
      <vt:lpstr>Thresholds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Lyra Hindrichs;Edited by Chris Willms</dc:creator>
  <cp:lastModifiedBy>User</cp:lastModifiedBy>
  <dcterms:created xsi:type="dcterms:W3CDTF">2018-05-09T18:33:31Z</dcterms:created>
  <dcterms:modified xsi:type="dcterms:W3CDTF">2018-08-03T01:59:17Z</dcterms:modified>
</cp:coreProperties>
</file>