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AE61B8E5-8D0A-447E-A7B1-67EC46D701B4}" xr6:coauthVersionLast="34" xr6:coauthVersionMax="34" xr10:uidLastSave="{00000000-0000-0000-0000-000000000000}"/>
  <bookViews>
    <workbookView xWindow="0" yWindow="0" windowWidth="28800" windowHeight="12345" tabRatio="505" activeTab="5" xr2:uid="{00000000-000D-0000-FFFF-FFFF00000000}"/>
  </bookViews>
  <sheets>
    <sheet name="INFO" sheetId="8" r:id="rId1"/>
    <sheet name="2006 Original" sheetId="5" r:id="rId2"/>
    <sheet name="2016 Original" sheetId="6" r:id="rId3"/>
    <sheet name="2016 CTDataMaker" sheetId="1" r:id="rId4"/>
    <sheet name="Thresholds" sheetId="2" r:id="rId5"/>
    <sheet name="Summary" sheetId="7" r:id="rId6"/>
  </sheets>
  <calcPr calcId="179021"/>
</workbook>
</file>

<file path=xl/calcChain.xml><?xml version="1.0" encoding="utf-8"?>
<calcChain xmlns="http://schemas.openxmlformats.org/spreadsheetml/2006/main">
  <c r="D24" i="7" l="1"/>
  <c r="E20" i="7" s="1"/>
  <c r="B24" i="7"/>
  <c r="C23" i="7" s="1"/>
  <c r="F23" i="7"/>
  <c r="G23" i="7" s="1"/>
  <c r="F22" i="7"/>
  <c r="G22" i="7" s="1"/>
  <c r="F21" i="7"/>
  <c r="F20" i="7"/>
  <c r="G20" i="7" s="1"/>
  <c r="F19" i="7"/>
  <c r="E19" i="7"/>
  <c r="D16" i="7"/>
  <c r="E14" i="7" s="1"/>
  <c r="B16" i="7"/>
  <c r="C14" i="7" s="1"/>
  <c r="F15" i="7"/>
  <c r="G15" i="7" s="1"/>
  <c r="F14" i="7"/>
  <c r="F13" i="7"/>
  <c r="G13" i="7" s="1"/>
  <c r="E13" i="7"/>
  <c r="F12" i="7"/>
  <c r="F11" i="7"/>
  <c r="G11" i="7" s="1"/>
  <c r="E11" i="7"/>
  <c r="D8" i="7"/>
  <c r="E4" i="7" s="1"/>
  <c r="B8" i="7"/>
  <c r="C7" i="7" s="1"/>
  <c r="F7" i="7"/>
  <c r="G7" i="7" s="1"/>
  <c r="F6" i="7"/>
  <c r="G6" i="7" s="1"/>
  <c r="F5" i="7"/>
  <c r="G5" i="7" s="1"/>
  <c r="F4" i="7"/>
  <c r="G4" i="7" s="1"/>
  <c r="F3" i="7"/>
  <c r="G3" i="7" s="1"/>
  <c r="E21" i="7" l="1"/>
  <c r="E5" i="7"/>
  <c r="E6" i="7"/>
  <c r="E12" i="7"/>
  <c r="E15" i="7"/>
  <c r="E7" i="7"/>
  <c r="E3" i="7"/>
  <c r="F24" i="7"/>
  <c r="H19" i="7" s="1"/>
  <c r="G21" i="7"/>
  <c r="E22" i="7"/>
  <c r="E23" i="7"/>
  <c r="G19" i="7"/>
  <c r="F16" i="7"/>
  <c r="G16" i="7" s="1"/>
  <c r="G12" i="7"/>
  <c r="G14" i="7"/>
  <c r="C4" i="7"/>
  <c r="C6" i="7"/>
  <c r="C11" i="7"/>
  <c r="C13" i="7"/>
  <c r="C15" i="7"/>
  <c r="C20" i="7"/>
  <c r="C22" i="7"/>
  <c r="F8" i="7"/>
  <c r="H7" i="7" s="1"/>
  <c r="C3" i="7"/>
  <c r="C5" i="7"/>
  <c r="C12" i="7"/>
  <c r="C19" i="7"/>
  <c r="C21" i="7"/>
  <c r="H22" i="7" l="1"/>
  <c r="H21" i="7"/>
  <c r="H20" i="7"/>
  <c r="H23" i="7"/>
  <c r="G24" i="7"/>
  <c r="H11" i="7"/>
  <c r="H13" i="7"/>
  <c r="H12" i="7"/>
  <c r="H15" i="7"/>
  <c r="H14" i="7"/>
  <c r="H5" i="7"/>
  <c r="G8" i="7"/>
  <c r="H6" i="7"/>
  <c r="H4" i="7"/>
  <c r="H3" i="7"/>
  <c r="V51" i="1" l="1"/>
  <c r="R51" i="1"/>
  <c r="M51" i="1"/>
  <c r="AK3" i="1" l="1"/>
  <c r="AL3" i="1" s="1"/>
  <c r="AM3" i="1" s="1"/>
  <c r="AK4" i="1"/>
  <c r="AL4" i="1" s="1"/>
  <c r="AM4" i="1" s="1"/>
  <c r="AK5" i="1"/>
  <c r="AL5" i="1" s="1"/>
  <c r="AM5" i="1" s="1"/>
  <c r="AK6" i="1"/>
  <c r="AL6" i="1" s="1"/>
  <c r="AM6" i="1" s="1"/>
  <c r="AK7" i="1"/>
  <c r="AL7" i="1" s="1"/>
  <c r="AM7" i="1" s="1"/>
  <c r="AK8" i="1"/>
  <c r="AL8" i="1" s="1"/>
  <c r="AM8"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G3" i="1"/>
  <c r="AH3" i="1" s="1"/>
  <c r="AG4" i="1"/>
  <c r="AH4" i="1" s="1"/>
  <c r="AG5" i="1"/>
  <c r="AH5" i="1" s="1"/>
  <c r="AG6" i="1"/>
  <c r="AH6" i="1" s="1"/>
  <c r="AG7" i="1"/>
  <c r="AH7" i="1" s="1"/>
  <c r="AG8" i="1"/>
  <c r="AH8"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C3" i="1"/>
  <c r="AD3" i="1" s="1"/>
  <c r="AE3" i="1" s="1"/>
  <c r="AC4" i="1"/>
  <c r="AD4" i="1" s="1"/>
  <c r="AE4" i="1" s="1"/>
  <c r="AC5" i="1"/>
  <c r="AD5" i="1" s="1"/>
  <c r="AE5" i="1" s="1"/>
  <c r="AC6" i="1"/>
  <c r="AD6" i="1" s="1"/>
  <c r="AE6" i="1" s="1"/>
  <c r="AC7" i="1"/>
  <c r="AD7" i="1" s="1"/>
  <c r="AE7" i="1" s="1"/>
  <c r="AC8" i="1"/>
  <c r="AD8" i="1" s="1"/>
  <c r="AE8" i="1" s="1"/>
  <c r="AC9" i="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9" i="1"/>
  <c r="X40" i="1"/>
  <c r="X41" i="1"/>
  <c r="X42" i="1"/>
  <c r="X43" i="1"/>
  <c r="X44" i="1"/>
  <c r="X45" i="1"/>
  <c r="X48"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9" i="1"/>
  <c r="W40" i="1"/>
  <c r="W41" i="1"/>
  <c r="W42" i="1"/>
  <c r="W43" i="1"/>
  <c r="W44" i="1"/>
  <c r="W45" i="1"/>
  <c r="W48"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9" i="1"/>
  <c r="T39" i="1" s="1"/>
  <c r="S40" i="1"/>
  <c r="T40" i="1" s="1"/>
  <c r="S41" i="1"/>
  <c r="T41" i="1" s="1"/>
  <c r="S42" i="1"/>
  <c r="T42" i="1" s="1"/>
  <c r="S43" i="1"/>
  <c r="T43" i="1" s="1"/>
  <c r="S44" i="1"/>
  <c r="T44" i="1" s="1"/>
  <c r="S45" i="1"/>
  <c r="T45" i="1" s="1"/>
  <c r="S48" i="1"/>
  <c r="T48"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9" i="1"/>
  <c r="O40" i="1"/>
  <c r="O41" i="1"/>
  <c r="O42" i="1"/>
  <c r="O43" i="1"/>
  <c r="O44" i="1"/>
  <c r="O45" i="1"/>
  <c r="O48"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9" i="1"/>
  <c r="N40" i="1"/>
  <c r="N41" i="1"/>
  <c r="N42" i="1"/>
  <c r="N43" i="1"/>
  <c r="N44" i="1"/>
  <c r="N45" i="1"/>
  <c r="N48"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W51" i="1"/>
  <c r="S51" i="1"/>
  <c r="T51" i="1" s="1"/>
  <c r="O51" i="1"/>
  <c r="V38" i="1"/>
  <c r="W38" i="1" s="1"/>
  <c r="V46" i="1"/>
  <c r="W46" i="1" s="1"/>
  <c r="V47" i="1"/>
  <c r="X47" i="1" s="1"/>
  <c r="V49" i="1"/>
  <c r="W49" i="1" s="1"/>
  <c r="V50" i="1"/>
  <c r="W50" i="1" s="1"/>
  <c r="V52" i="1"/>
  <c r="X52" i="1" s="1"/>
  <c r="V37" i="1"/>
  <c r="W37" i="1" s="1"/>
  <c r="R38" i="1"/>
  <c r="S38" i="1" s="1"/>
  <c r="T38" i="1" s="1"/>
  <c r="R46" i="1"/>
  <c r="S46" i="1" s="1"/>
  <c r="T46" i="1" s="1"/>
  <c r="R47" i="1"/>
  <c r="S47" i="1" s="1"/>
  <c r="T47" i="1" s="1"/>
  <c r="R49" i="1"/>
  <c r="S49" i="1" s="1"/>
  <c r="T49" i="1" s="1"/>
  <c r="R50" i="1"/>
  <c r="S50" i="1" s="1"/>
  <c r="T50" i="1" s="1"/>
  <c r="R52" i="1"/>
  <c r="S52" i="1" s="1"/>
  <c r="T52" i="1" s="1"/>
  <c r="R37" i="1"/>
  <c r="M38" i="1"/>
  <c r="O38" i="1" s="1"/>
  <c r="M46" i="1"/>
  <c r="M47" i="1"/>
  <c r="O47" i="1" s="1"/>
  <c r="M49" i="1"/>
  <c r="N49" i="1" s="1"/>
  <c r="M50" i="1"/>
  <c r="O50" i="1" s="1"/>
  <c r="M52" i="1"/>
  <c r="M37" i="1"/>
  <c r="N37" i="1" l="1"/>
  <c r="O52" i="1"/>
  <c r="O46" i="1"/>
  <c r="S37" i="1"/>
  <c r="T37" i="1" s="1"/>
  <c r="X46" i="1"/>
  <c r="N47" i="1"/>
  <c r="W52" i="1"/>
  <c r="W47" i="1"/>
  <c r="X38" i="1"/>
  <c r="N51" i="1"/>
  <c r="N46" i="1"/>
  <c r="X51" i="1"/>
  <c r="N50" i="1"/>
  <c r="X49" i="1"/>
  <c r="O49" i="1"/>
  <c r="X50" i="1"/>
  <c r="N38" i="1"/>
  <c r="O37" i="1"/>
  <c r="N52" i="1"/>
  <c r="X37" i="1"/>
  <c r="F6" i="2" l="1"/>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<sst xmlns="http://schemas.openxmlformats.org/spreadsheetml/2006/main" count="490" uniqueCount="214">
  <si>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</si>
  <si>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</si>
  <si>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</si>
  <si>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</si>
  <si>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</si>
  <si>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</si>
  <si>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</si>
  <si>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</si>
  <si>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</si>
  <si>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</si>
  <si>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</si>
  <si>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</si>
  <si>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</si>
  <si>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</si>
  <si>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</si>
  <si>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</si>
  <si>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</si>
  <si>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</si>
  <si>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</si>
  <si>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</si>
  <si>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</si>
  <si>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</si>
  <si>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</si>
  <si>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</si>
  <si>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</si>
  <si>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</si>
  <si>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</si>
  <si>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</si>
  <si>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</si>
  <si>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</si>
  <si>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</si>
  <si>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</si>
  <si>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</si>
  <si>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</si>
  <si>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</si>
  <si>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</si>
  <si>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</si>
  <si>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</si>
  <si>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</si>
  <si>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</si>
  <si>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</si>
  <si>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</si>
  <si>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</si>
  <si>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n/a</t>
  </si>
  <si>
    <t>New CT</t>
  </si>
  <si>
    <t>CMA Total</t>
  </si>
  <si>
    <t>split</t>
  </si>
  <si>
    <t>Neighbourhood</t>
  </si>
  <si>
    <t>Bloomfield &amp; Passekeag</t>
  </si>
  <si>
    <t>Gondola Point</t>
  </si>
  <si>
    <t>Fairvale &amp; French Village</t>
  </si>
  <si>
    <t>Meenans Corner &amp; Quispamsis</t>
  </si>
  <si>
    <t>Stanley Gardens</t>
  </si>
  <si>
    <t>Hampton &amp; Darlings Island</t>
  </si>
  <si>
    <t>Airport</t>
  </si>
  <si>
    <t>Industrial build-up</t>
  </si>
  <si>
    <t xml:space="preserve">split </t>
  </si>
  <si>
    <t>Silver Falls Park &amp; Eastmount</t>
  </si>
  <si>
    <t>Pokiok</t>
  </si>
  <si>
    <t>Indiantown</t>
  </si>
  <si>
    <t>Unclassified</t>
  </si>
  <si>
    <t xml:space="preserve">Railway </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</si>
  <si>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</si>
  <si>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</si>
  <si>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</si>
  <si>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</si>
  <si>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</si>
  <si>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</si>
  <si>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</si>
  <si>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</si>
  <si>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</si>
  <si>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</si>
  <si>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</si>
  <si>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</si>
  <si>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</si>
  <si>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</si>
  <si>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</si>
  <si>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</si>
  <si>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&lt;-- Moving Backward</t>
  </si>
  <si>
    <t>3100130.02 (weight=0.001257558) ignored</t>
  </si>
  <si>
    <t>Saint John</t>
  </si>
  <si>
    <t>2016 CTDataMaker using new 2016 Classifications</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</si>
  <si>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</si>
  <si>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</si>
  <si>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</si>
  <si>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</si>
  <si>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</si>
  <si>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</si>
  <si>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</si>
  <si>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</si>
  <si>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</si>
  <si>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</si>
  <si>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</si>
  <si>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</si>
  <si>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</si>
  <si>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</si>
  <si>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</si>
  <si>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133100002.02</t>
  </si>
  <si>
    <t>CMA</t>
  </si>
  <si>
    <t>133100003.00</t>
  </si>
  <si>
    <t>133100004.00</t>
  </si>
  <si>
    <t>133100006.00</t>
  </si>
  <si>
    <t>133100007.00</t>
  </si>
  <si>
    <t>133100008.00</t>
  </si>
  <si>
    <t>133100009.00</t>
  </si>
  <si>
    <t>133100010.00</t>
  </si>
  <si>
    <t>133100011.00</t>
  </si>
  <si>
    <t>133100016.00</t>
  </si>
  <si>
    <t>133100017.00</t>
  </si>
  <si>
    <t>133100019.00</t>
  </si>
  <si>
    <t>133100021.00</t>
  </si>
  <si>
    <t>133100022.00</t>
  </si>
  <si>
    <t>133100023.00</t>
  </si>
  <si>
    <t>133100001.02</t>
  </si>
  <si>
    <t>133100002.01</t>
  </si>
  <si>
    <t>133100015.00</t>
  </si>
  <si>
    <t>133100020.00</t>
  </si>
  <si>
    <t>133100025.01</t>
  </si>
  <si>
    <t>133100025.02</t>
  </si>
  <si>
    <t>133100027.01</t>
  </si>
  <si>
    <t>133100027.02</t>
  </si>
  <si>
    <t>133100110.01</t>
  </si>
  <si>
    <t>133100110.02</t>
  </si>
  <si>
    <t>133100120.01</t>
  </si>
  <si>
    <t>133100120.02</t>
  </si>
  <si>
    <t>133100001.01</t>
  </si>
  <si>
    <t>133100026.00</t>
  </si>
  <si>
    <t>133100028.00</t>
  </si>
  <si>
    <t>133100029.00</t>
  </si>
  <si>
    <t>133100100.01</t>
  </si>
  <si>
    <t>133100100.02</t>
  </si>
  <si>
    <t>133100101.00</t>
  </si>
  <si>
    <t>133100102.00</t>
  </si>
  <si>
    <t>133100111.00</t>
  </si>
  <si>
    <t>133100112.00</t>
  </si>
  <si>
    <t>133100130.01</t>
  </si>
  <si>
    <t>133100130.02</t>
  </si>
  <si>
    <t>133100131.00</t>
  </si>
  <si>
    <t>133100012.00</t>
  </si>
  <si>
    <t>133100013.00</t>
  </si>
  <si>
    <t>133100014.00</t>
  </si>
  <si>
    <t>133100024.00</t>
  </si>
  <si>
    <t>133100005.00</t>
  </si>
  <si>
    <t>133100018.00</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</si>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</sst>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0" tint="-0.14999847407452621"/>
        <bgColor indexed="64"/>
      </patternFill>
    </fill>
    <fill>
      <patternFill patternType="solid">
        <fgColor theme="1"/>
        <bgColor indexed="64"/>
      </patternFill>
    </fill>
    <fill>
      <patternFill patternType="solid">
        <fgColor rgb="FFC8F0C8"/>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indexed="64"/>
      </top>
      <bottom style="medium">
        <color indexed="64"/>
      </bottom>
      <diagonal/>
    </border>
    <border>
      <left style="medium">
        <color auto="1"/>
      </left>
      <right style="medium">
        <color indexed="64"/>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cellStyleXfs>
  <cellXfs count="289">
    <xf numFmtId="0" fontId="0" fillId="0" borderId="0" xfId="0"/>
    <xf numFmtId="0" fontId="16" fillId="0" borderId="0" xfId="0" applyFont="1"/>
    <xf numFmtId="2" fontId="0" fillId="0" borderId="0" xfId="0" applyNumberFormat="1"/>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164" fontId="23" fillId="0" borderId="29" xfId="7" applyNumberFormat="1" applyFont="1" applyFill="1" applyBorder="1" applyAlignment="1">
      <alignment horizontal="center"/>
    </xf>
    <xf numFmtId="0" fontId="22" fillId="0" borderId="0" xfId="0" applyFont="1" applyAlignment="1">
      <alignment horizontal="center"/>
    </xf>
    <xf numFmtId="3" fontId="21" fillId="0" borderId="25" xfId="0" applyNumberFormat="1" applyFont="1" applyFill="1" applyBorder="1" applyAlignment="1">
      <alignment horizontal="center" vertical="center" wrapText="1"/>
    </xf>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3" fontId="23" fillId="0" borderId="15" xfId="0" applyNumberFormat="1" applyFont="1" applyFill="1" applyBorder="1" applyAlignment="1">
      <alignment horizontal="center"/>
    </xf>
    <xf numFmtId="165" fontId="23" fillId="0" borderId="0" xfId="1"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3" fontId="23" fillId="34" borderId="15" xfId="7" applyNumberFormat="1" applyFont="1" applyFill="1" applyBorder="1" applyAlignment="1">
      <alignment horizontal="center"/>
    </xf>
    <xf numFmtId="3" fontId="19"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3" fontId="19" fillId="34" borderId="0" xfId="0" quotePrefix="1" applyNumberFormat="1" applyFont="1" applyFill="1" applyBorder="1" applyAlignment="1">
      <alignment horizontal="center"/>
    </xf>
    <xf numFmtId="164" fontId="23" fillId="34" borderId="29" xfId="7"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3" fontId="19" fillId="36" borderId="0" xfId="0" quotePrefix="1" applyNumberFormat="1" applyFont="1" applyFill="1" applyAlignment="1">
      <alignment horizontal="center"/>
    </xf>
    <xf numFmtId="3" fontId="19" fillId="36" borderId="0" xfId="0" quotePrefix="1" applyNumberFormat="1" applyFont="1" applyFill="1" applyBorder="1" applyAlignment="1">
      <alignment horizontal="center"/>
    </xf>
    <xf numFmtId="3" fontId="23" fillId="36" borderId="15" xfId="7" applyNumberFormat="1" applyFont="1" applyFill="1" applyBorder="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164" fontId="23" fillId="36" borderId="29" xfId="7"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3" fontId="23" fillId="35" borderId="15" xfId="7" applyNumberFormat="1" applyFont="1" applyFill="1" applyBorder="1" applyAlignment="1">
      <alignment horizontal="center"/>
    </xf>
    <xf numFmtId="3" fontId="19"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3" fontId="19" fillId="35" borderId="0" xfId="0" quotePrefix="1" applyNumberFormat="1" applyFont="1" applyFill="1" applyBorder="1" applyAlignment="1">
      <alignment horizontal="center"/>
    </xf>
    <xf numFmtId="164" fontId="23" fillId="35" borderId="29" xfId="7"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3" fontId="19" fillId="0" borderId="0" xfId="0" quotePrefix="1" applyNumberFormat="1" applyFont="1" applyFill="1" applyAlignment="1">
      <alignment horizontal="center"/>
    </xf>
    <xf numFmtId="3" fontId="19" fillId="0" borderId="0" xfId="0" quotePrefix="1" applyNumberFormat="1" applyFont="1" applyFill="1" applyBorder="1" applyAlignment="1">
      <alignment horizont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166" fontId="22" fillId="34" borderId="43" xfId="44" applyNumberFormat="1" applyFont="1" applyFill="1" applyBorder="1" applyAlignment="1">
      <alignment horizontal="center"/>
    </xf>
    <xf numFmtId="166" fontId="22" fillId="35" borderId="47" xfId="44" applyNumberFormat="1" applyFont="1" applyFill="1" applyBorder="1" applyAlignment="1">
      <alignment horizontal="center"/>
    </xf>
    <xf numFmtId="166" fontId="22" fillId="36" borderId="47" xfId="44" applyNumberFormat="1" applyFont="1" applyFill="1" applyBorder="1" applyAlignment="1">
      <alignment horizontal="center"/>
    </xf>
    <xf numFmtId="166" fontId="22" fillId="0" borderId="51" xfId="44" applyNumberFormat="1" applyFont="1" applyBorder="1" applyAlignment="1">
      <alignment horizontal="center"/>
    </xf>
    <xf numFmtId="166" fontId="20" fillId="0" borderId="39" xfId="44" applyNumberFormat="1" applyFont="1" applyBorder="1" applyAlignment="1">
      <alignment horizontal="center"/>
    </xf>
    <xf numFmtId="2" fontId="19" fillId="0" borderId="14" xfId="0" quotePrefix="1" applyNumberFormat="1" applyFont="1" applyFill="1" applyBorder="1" applyAlignment="1">
      <alignment horizontal="center"/>
    </xf>
    <xf numFmtId="2" fontId="19" fillId="36" borderId="14" xfId="0" quotePrefix="1" applyNumberFormat="1" applyFont="1" applyFill="1" applyBorder="1" applyAlignment="1">
      <alignment horizontal="center"/>
    </xf>
    <xf numFmtId="2" fontId="19" fillId="35" borderId="14" xfId="0" quotePrefix="1" applyNumberFormat="1" applyFont="1" applyFill="1" applyBorder="1" applyAlignment="1">
      <alignment horizontal="center"/>
    </xf>
    <xf numFmtId="2" fontId="19" fillId="34" borderId="14" xfId="0" quotePrefix="1" applyNumberFormat="1" applyFont="1" applyFill="1" applyBorder="1" applyAlignment="1">
      <alignment horizontal="center"/>
    </xf>
    <xf numFmtId="0" fontId="23" fillId="0" borderId="14" xfId="0" applyFont="1" applyFill="1" applyBorder="1" applyAlignment="1">
      <alignment horizontal="center"/>
    </xf>
    <xf numFmtId="0" fontId="23" fillId="0" borderId="0" xfId="0" applyFont="1" applyFill="1" applyBorder="1" applyAlignment="1">
      <alignment horizontal="left"/>
    </xf>
    <xf numFmtId="2" fontId="23" fillId="0" borderId="14" xfId="0" applyNumberFormat="1" applyFont="1" applyFill="1" applyBorder="1" applyAlignment="1">
      <alignment horizontal="center"/>
    </xf>
    <xf numFmtId="2" fontId="23" fillId="0" borderId="0" xfId="0" applyNumberFormat="1" applyFont="1" applyFill="1" applyBorder="1" applyAlignment="1">
      <alignment horizontal="center"/>
    </xf>
    <xf numFmtId="167" fontId="23" fillId="0" borderId="0" xfId="0" applyNumberFormat="1" applyFont="1" applyFill="1" applyBorder="1" applyAlignment="1">
      <alignment horizontal="center"/>
    </xf>
    <xf numFmtId="3" fontId="23" fillId="0" borderId="0" xfId="0" applyNumberFormat="1" applyFont="1" applyFill="1" applyBorder="1" applyAlignment="1">
      <alignment horizontal="center"/>
    </xf>
    <xf numFmtId="4" fontId="23" fillId="0" borderId="16" xfId="0" applyNumberFormat="1" applyFont="1" applyFill="1" applyBorder="1" applyAlignment="1">
      <alignment horizontal="center"/>
    </xf>
    <xf numFmtId="3" fontId="23" fillId="0" borderId="0" xfId="0" applyNumberFormat="1" applyFont="1" applyFill="1" applyAlignment="1">
      <alignment horizontal="center"/>
    </xf>
    <xf numFmtId="0" fontId="23" fillId="0" borderId="0" xfId="0" applyFont="1" applyFill="1" applyAlignment="1">
      <alignment horizontal="center"/>
    </xf>
    <xf numFmtId="3" fontId="23" fillId="0" borderId="16" xfId="0" applyNumberFormat="1" applyFont="1" applyFill="1" applyBorder="1" applyAlignment="1">
      <alignment horizontal="center"/>
    </xf>
    <xf numFmtId="3" fontId="23" fillId="0" borderId="11" xfId="0" applyNumberFormat="1" applyFont="1" applyFill="1" applyBorder="1" applyAlignment="1">
      <alignment horizontal="center"/>
    </xf>
    <xf numFmtId="0" fontId="23" fillId="0" borderId="0" xfId="0" applyFont="1" applyFill="1" applyAlignment="1">
      <alignment horizontal="left"/>
    </xf>
    <xf numFmtId="0" fontId="23" fillId="36" borderId="14" xfId="0" applyFont="1" applyFill="1" applyBorder="1" applyAlignment="1">
      <alignment horizontal="center"/>
    </xf>
    <xf numFmtId="0" fontId="23" fillId="36" borderId="0" xfId="0" applyFont="1" applyFill="1" applyBorder="1" applyAlignment="1">
      <alignment horizontal="left"/>
    </xf>
    <xf numFmtId="2" fontId="23" fillId="36" borderId="14" xfId="0" applyNumberFormat="1" applyFont="1" applyFill="1" applyBorder="1" applyAlignment="1">
      <alignment horizontal="center"/>
    </xf>
    <xf numFmtId="2" fontId="23" fillId="36" borderId="0" xfId="0" applyNumberFormat="1" applyFont="1" applyFill="1" applyBorder="1" applyAlignment="1">
      <alignment horizontal="center"/>
    </xf>
    <xf numFmtId="167" fontId="23" fillId="36" borderId="0" xfId="0" applyNumberFormat="1" applyFont="1" applyFill="1" applyBorder="1" applyAlignment="1">
      <alignment horizontal="center"/>
    </xf>
    <xf numFmtId="3" fontId="23" fillId="36" borderId="0" xfId="0" applyNumberFormat="1" applyFont="1" applyFill="1" applyBorder="1" applyAlignment="1">
      <alignment horizontal="center"/>
    </xf>
    <xf numFmtId="4" fontId="23" fillId="36" borderId="16" xfId="0" applyNumberFormat="1" applyFont="1" applyFill="1" applyBorder="1" applyAlignment="1">
      <alignment horizontal="center"/>
    </xf>
    <xf numFmtId="3" fontId="23" fillId="36" borderId="0" xfId="0" applyNumberFormat="1" applyFont="1" applyFill="1" applyAlignment="1">
      <alignment horizontal="center"/>
    </xf>
    <xf numFmtId="0" fontId="23" fillId="36" borderId="0" xfId="0" applyFont="1" applyFill="1" applyAlignment="1">
      <alignment horizontal="center"/>
    </xf>
    <xf numFmtId="3" fontId="23" fillId="36" borderId="16" xfId="0" applyNumberFormat="1" applyFont="1" applyFill="1" applyBorder="1" applyAlignment="1">
      <alignment horizontal="center"/>
    </xf>
    <xf numFmtId="3" fontId="23" fillId="36" borderId="11" xfId="0" applyNumberFormat="1" applyFont="1" applyFill="1" applyBorder="1" applyAlignment="1">
      <alignment horizontal="center"/>
    </xf>
    <xf numFmtId="0" fontId="23" fillId="35" borderId="14" xfId="0" applyFont="1" applyFill="1" applyBorder="1" applyAlignment="1">
      <alignment horizontal="center"/>
    </xf>
    <xf numFmtId="0" fontId="23" fillId="35" borderId="0" xfId="0" applyFont="1" applyFill="1" applyBorder="1" applyAlignment="1">
      <alignment horizontal="left"/>
    </xf>
    <xf numFmtId="2" fontId="23" fillId="35" borderId="14" xfId="0" applyNumberFormat="1" applyFont="1" applyFill="1" applyBorder="1" applyAlignment="1">
      <alignment horizontal="center"/>
    </xf>
    <xf numFmtId="2" fontId="23" fillId="35" borderId="0" xfId="0" applyNumberFormat="1" applyFont="1" applyFill="1" applyBorder="1" applyAlignment="1">
      <alignment horizontal="center"/>
    </xf>
    <xf numFmtId="167" fontId="23" fillId="35" borderId="0" xfId="0" applyNumberFormat="1" applyFont="1" applyFill="1" applyBorder="1" applyAlignment="1">
      <alignment horizontal="center"/>
    </xf>
    <xf numFmtId="3" fontId="23" fillId="35" borderId="0" xfId="0" applyNumberFormat="1" applyFont="1" applyFill="1" applyBorder="1" applyAlignment="1">
      <alignment horizontal="center"/>
    </xf>
    <xf numFmtId="4" fontId="23" fillId="35" borderId="16" xfId="0" applyNumberFormat="1" applyFont="1" applyFill="1" applyBorder="1" applyAlignment="1">
      <alignment horizontal="center"/>
    </xf>
    <xf numFmtId="3" fontId="23" fillId="35" borderId="0" xfId="0" applyNumberFormat="1" applyFont="1" applyFill="1" applyAlignment="1">
      <alignment horizontal="center"/>
    </xf>
    <xf numFmtId="0" fontId="23" fillId="35" borderId="0" xfId="0" applyFont="1" applyFill="1" applyAlignment="1">
      <alignment horizontal="center"/>
    </xf>
    <xf numFmtId="3" fontId="23" fillId="35" borderId="16" xfId="0" applyNumberFormat="1" applyFont="1" applyFill="1" applyBorder="1" applyAlignment="1">
      <alignment horizontal="center"/>
    </xf>
    <xf numFmtId="3" fontId="23" fillId="35" borderId="11" xfId="0" applyNumberFormat="1" applyFont="1" applyFill="1" applyBorder="1" applyAlignment="1">
      <alignment horizontal="center"/>
    </xf>
    <xf numFmtId="0" fontId="23" fillId="34" borderId="14" xfId="0" applyFont="1" applyFill="1" applyBorder="1" applyAlignment="1">
      <alignment horizontal="center"/>
    </xf>
    <xf numFmtId="0" fontId="23" fillId="34" borderId="0" xfId="0" applyFont="1" applyFill="1" applyBorder="1" applyAlignment="1">
      <alignment horizontal="left"/>
    </xf>
    <xf numFmtId="2" fontId="23" fillId="34" borderId="14" xfId="0" applyNumberFormat="1" applyFont="1" applyFill="1" applyBorder="1" applyAlignment="1">
      <alignment horizontal="center"/>
    </xf>
    <xf numFmtId="2" fontId="23" fillId="34" borderId="0" xfId="0" applyNumberFormat="1" applyFont="1" applyFill="1" applyBorder="1" applyAlignment="1">
      <alignment horizontal="center"/>
    </xf>
    <xf numFmtId="167" fontId="23" fillId="34" borderId="0" xfId="0" applyNumberFormat="1" applyFont="1" applyFill="1" applyBorder="1" applyAlignment="1">
      <alignment horizontal="center"/>
    </xf>
    <xf numFmtId="3" fontId="23" fillId="34" borderId="0" xfId="0" applyNumberFormat="1" applyFont="1" applyFill="1" applyBorder="1" applyAlignment="1">
      <alignment horizontal="center"/>
    </xf>
    <xf numFmtId="4" fontId="23" fillId="34" borderId="16" xfId="0" applyNumberFormat="1" applyFont="1" applyFill="1" applyBorder="1" applyAlignment="1">
      <alignment horizontal="center"/>
    </xf>
    <xf numFmtId="3" fontId="23" fillId="34" borderId="0" xfId="0" applyNumberFormat="1" applyFont="1" applyFill="1" applyAlignment="1">
      <alignment horizontal="center"/>
    </xf>
    <xf numFmtId="0" fontId="23" fillId="34" borderId="0" xfId="0" applyFont="1" applyFill="1" applyAlignment="1">
      <alignment horizontal="center"/>
    </xf>
    <xf numFmtId="3" fontId="23" fillId="34" borderId="16" xfId="0" applyNumberFormat="1" applyFont="1" applyFill="1" applyBorder="1" applyAlignment="1">
      <alignment horizontal="center"/>
    </xf>
    <xf numFmtId="3" fontId="23" fillId="34" borderId="11" xfId="0" applyNumberFormat="1" applyFont="1" applyFill="1" applyBorder="1" applyAlignment="1">
      <alignment horizontal="center"/>
    </xf>
    <xf numFmtId="1" fontId="23" fillId="0" borderId="0" xfId="0" applyNumberFormat="1" applyFont="1" applyFill="1" applyBorder="1" applyAlignment="1">
      <alignment horizontal="center"/>
    </xf>
    <xf numFmtId="3" fontId="21" fillId="0" borderId="16" xfId="0" applyNumberFormat="1" applyFont="1" applyFill="1" applyBorder="1" applyAlignment="1">
      <alignment horizontal="center"/>
    </xf>
    <xf numFmtId="3" fontId="21" fillId="0" borderId="0" xfId="0" applyNumberFormat="1" applyFont="1" applyFill="1" applyBorder="1" applyAlignment="1">
      <alignment horizontal="center"/>
    </xf>
    <xf numFmtId="165" fontId="21" fillId="0" borderId="0" xfId="1" applyNumberFormat="1" applyFont="1" applyFill="1" applyBorder="1" applyAlignment="1">
      <alignment horizontal="center"/>
    </xf>
    <xf numFmtId="0" fontId="23" fillId="0" borderId="29" xfId="0" applyFont="1" applyFill="1" applyBorder="1" applyAlignment="1">
      <alignment horizontal="center"/>
    </xf>
    <xf numFmtId="3" fontId="21" fillId="0" borderId="11" xfId="0" applyNumberFormat="1" applyFont="1" applyFill="1" applyBorder="1" applyAlignment="1">
      <alignment horizontal="center"/>
    </xf>
    <xf numFmtId="10" fontId="23" fillId="0" borderId="11" xfId="0" applyNumberFormat="1" applyFont="1" applyFill="1" applyBorder="1" applyAlignment="1">
      <alignment horizontal="center"/>
    </xf>
    <xf numFmtId="3" fontId="23" fillId="0" borderId="10" xfId="0" applyNumberFormat="1" applyFont="1" applyFill="1" applyBorder="1" applyAlignment="1">
      <alignment horizontal="center"/>
    </xf>
    <xf numFmtId="0" fontId="23" fillId="0" borderId="0" xfId="7" applyFont="1" applyFill="1" applyAlignment="1">
      <alignment horizontal="center"/>
    </xf>
    <xf numFmtId="0" fontId="23" fillId="0" borderId="0" xfId="7" applyFont="1" applyFill="1" applyAlignment="1">
      <alignment horizontal="left"/>
    </xf>
    <xf numFmtId="0" fontId="23" fillId="0" borderId="11" xfId="0" applyFont="1" applyFill="1" applyBorder="1" applyAlignment="1">
      <alignment horizontal="center"/>
    </xf>
    <xf numFmtId="0" fontId="23" fillId="39" borderId="0" xfId="7" applyFont="1" applyFill="1" applyBorder="1" applyAlignment="1">
      <alignment horizontal="left"/>
    </xf>
    <xf numFmtId="2" fontId="23" fillId="39" borderId="14" xfId="7" applyNumberFormat="1" applyFont="1" applyFill="1" applyBorder="1" applyAlignment="1">
      <alignment horizontal="center"/>
    </xf>
    <xf numFmtId="2" fontId="23" fillId="39" borderId="0" xfId="7" applyNumberFormat="1" applyFont="1" applyFill="1" applyBorder="1" applyAlignment="1">
      <alignment horizontal="center"/>
    </xf>
    <xf numFmtId="167" fontId="23" fillId="39" borderId="0" xfId="7" applyNumberFormat="1" applyFont="1" applyFill="1" applyBorder="1" applyAlignment="1">
      <alignment horizontal="center"/>
    </xf>
    <xf numFmtId="3" fontId="23" fillId="39" borderId="0" xfId="7" applyNumberFormat="1" applyFont="1" applyFill="1" applyBorder="1" applyAlignment="1">
      <alignment horizontal="center"/>
    </xf>
    <xf numFmtId="2" fontId="23" fillId="39" borderId="14" xfId="7" quotePrefix="1" applyNumberFormat="1" applyFont="1" applyFill="1" applyBorder="1" applyAlignment="1">
      <alignment horizontal="center" wrapText="1"/>
    </xf>
    <xf numFmtId="4" fontId="23" fillId="39" borderId="16" xfId="7" applyNumberFormat="1" applyFont="1" applyFill="1" applyBorder="1" applyAlignment="1">
      <alignment horizontal="center"/>
    </xf>
    <xf numFmtId="3" fontId="23" fillId="39" borderId="15" xfId="7" applyNumberFormat="1" applyFont="1" applyFill="1" applyBorder="1" applyAlignment="1">
      <alignment horizontal="center"/>
    </xf>
    <xf numFmtId="3" fontId="23" fillId="39" borderId="0" xfId="7" applyNumberFormat="1" applyFont="1" applyFill="1" applyAlignment="1">
      <alignment horizontal="center"/>
    </xf>
    <xf numFmtId="3" fontId="23" fillId="39" borderId="0" xfId="7" quotePrefix="1" applyNumberFormat="1" applyFont="1" applyFill="1" applyAlignment="1">
      <alignment horizontal="center" wrapText="1"/>
    </xf>
    <xf numFmtId="165" fontId="23" fillId="39" borderId="0" xfId="7" applyNumberFormat="1" applyFont="1" applyFill="1" applyBorder="1" applyAlignment="1">
      <alignment horizontal="center"/>
    </xf>
    <xf numFmtId="0" fontId="23" fillId="39" borderId="0" xfId="7" applyFont="1" applyFill="1" applyAlignment="1">
      <alignment horizontal="center"/>
    </xf>
    <xf numFmtId="3" fontId="23" fillId="39" borderId="16" xfId="7" applyNumberFormat="1" applyFont="1" applyFill="1" applyBorder="1" applyAlignment="1">
      <alignment horizontal="center"/>
    </xf>
    <xf numFmtId="3" fontId="23" fillId="39" borderId="0" xfId="7" quotePrefix="1" applyNumberFormat="1" applyFont="1" applyFill="1" applyBorder="1" applyAlignment="1">
      <alignment horizontal="center" wrapText="1"/>
    </xf>
    <xf numFmtId="164" fontId="23" fillId="39" borderId="29" xfId="7" applyNumberFormat="1" applyFont="1" applyFill="1" applyBorder="1" applyAlignment="1">
      <alignment horizontal="center"/>
    </xf>
    <xf numFmtId="3" fontId="23" fillId="39" borderId="11" xfId="7" applyNumberFormat="1" applyFont="1" applyFill="1" applyBorder="1" applyAlignment="1">
      <alignment horizontal="center"/>
    </xf>
    <xf numFmtId="2" fontId="23" fillId="39" borderId="11" xfId="7" applyNumberFormat="1" applyFont="1" applyFill="1" applyBorder="1" applyAlignment="1">
      <alignment horizontal="center"/>
    </xf>
    <xf numFmtId="9" fontId="23" fillId="39" borderId="14" xfId="7" applyNumberFormat="1" applyFont="1" applyFill="1" applyBorder="1" applyAlignment="1">
      <alignment horizontal="center"/>
    </xf>
    <xf numFmtId="0" fontId="23" fillId="37" borderId="0" xfId="0" applyFont="1" applyFill="1" applyBorder="1" applyAlignment="1">
      <alignment horizontal="left"/>
    </xf>
    <xf numFmtId="2" fontId="23" fillId="37" borderId="14" xfId="0" applyNumberFormat="1" applyFont="1" applyFill="1" applyBorder="1" applyAlignment="1">
      <alignment horizontal="center"/>
    </xf>
    <xf numFmtId="2" fontId="23" fillId="37" borderId="0" xfId="0" applyNumberFormat="1" applyFont="1" applyFill="1" applyBorder="1" applyAlignment="1">
      <alignment horizontal="center"/>
    </xf>
    <xf numFmtId="167" fontId="23" fillId="37" borderId="0" xfId="0" applyNumberFormat="1" applyFont="1" applyFill="1" applyBorder="1" applyAlignment="1">
      <alignment horizontal="center"/>
    </xf>
    <xf numFmtId="3" fontId="23" fillId="37" borderId="0" xfId="0" applyNumberFormat="1" applyFont="1" applyFill="1" applyBorder="1" applyAlignment="1">
      <alignment horizontal="center"/>
    </xf>
    <xf numFmtId="2" fontId="19" fillId="37" borderId="14" xfId="0" quotePrefix="1" applyNumberFormat="1" applyFont="1" applyFill="1" applyBorder="1" applyAlignment="1">
      <alignment horizontal="center"/>
    </xf>
    <xf numFmtId="4" fontId="23" fillId="37" borderId="16" xfId="0" applyNumberFormat="1" applyFont="1" applyFill="1" applyBorder="1" applyAlignment="1">
      <alignment horizontal="center"/>
    </xf>
    <xf numFmtId="3" fontId="23" fillId="37" borderId="15" xfId="7" applyNumberFormat="1" applyFont="1" applyFill="1" applyBorder="1" applyAlignment="1">
      <alignment horizontal="center"/>
    </xf>
    <xf numFmtId="3" fontId="23" fillId="37" borderId="0" xfId="0" applyNumberFormat="1" applyFont="1" applyFill="1" applyAlignment="1">
      <alignment horizontal="center"/>
    </xf>
    <xf numFmtId="3" fontId="19" fillId="37" borderId="0" xfId="0" quotePrefix="1" applyNumberFormat="1" applyFont="1" applyFill="1" applyAlignment="1">
      <alignment horizontal="center"/>
    </xf>
    <xf numFmtId="3" fontId="23" fillId="37" borderId="0" xfId="7" applyNumberFormat="1" applyFont="1" applyFill="1" applyBorder="1" applyAlignment="1">
      <alignment horizontal="center"/>
    </xf>
    <xf numFmtId="165" fontId="23" fillId="37" borderId="0" xfId="1" applyNumberFormat="1" applyFont="1" applyFill="1" applyBorder="1" applyAlignment="1">
      <alignment horizontal="center"/>
    </xf>
    <xf numFmtId="0" fontId="23" fillId="37" borderId="0" xfId="0" applyFont="1" applyFill="1" applyAlignment="1">
      <alignment horizontal="center"/>
    </xf>
    <xf numFmtId="3" fontId="23" fillId="37" borderId="16" xfId="0" applyNumberFormat="1" applyFont="1" applyFill="1" applyBorder="1" applyAlignment="1">
      <alignment horizontal="center"/>
    </xf>
    <xf numFmtId="3" fontId="19" fillId="37" borderId="0" xfId="0" quotePrefix="1" applyNumberFormat="1" applyFont="1" applyFill="1" applyBorder="1" applyAlignment="1">
      <alignment horizontal="center"/>
    </xf>
    <xf numFmtId="164" fontId="23" fillId="37" borderId="29" xfId="7" applyNumberFormat="1" applyFont="1" applyFill="1" applyBorder="1" applyAlignment="1">
      <alignment horizontal="center"/>
    </xf>
    <xf numFmtId="3" fontId="23" fillId="37" borderId="11" xfId="0" applyNumberFormat="1" applyFont="1" applyFill="1" applyBorder="1" applyAlignment="1">
      <alignment horizontal="center"/>
    </xf>
    <xf numFmtId="2" fontId="23" fillId="37" borderId="11" xfId="1" applyNumberFormat="1" applyFont="1" applyFill="1" applyBorder="1" applyAlignment="1">
      <alignment horizontal="center"/>
    </xf>
    <xf numFmtId="2" fontId="23" fillId="37" borderId="11" xfId="7" applyNumberFormat="1" applyFont="1" applyFill="1" applyBorder="1" applyAlignment="1">
      <alignment horizontal="center"/>
    </xf>
    <xf numFmtId="0" fontId="23" fillId="37" borderId="14" xfId="0" applyFont="1" applyFill="1" applyBorder="1" applyAlignment="1">
      <alignment horizontal="center"/>
    </xf>
    <xf numFmtId="0" fontId="23" fillId="0" borderId="14" xfId="0" applyFont="1" applyFill="1" applyBorder="1" applyAlignment="1">
      <alignment horizontal="left"/>
    </xf>
    <xf numFmtId="165" fontId="23" fillId="0" borderId="14" xfId="7" applyNumberFormat="1" applyFont="1" applyFill="1" applyBorder="1" applyAlignment="1">
      <alignment horizontal="left"/>
    </xf>
    <xf numFmtId="0" fontId="22" fillId="37" borderId="56" xfId="0" applyFont="1" applyFill="1" applyBorder="1"/>
    <xf numFmtId="166" fontId="22" fillId="37" borderId="58" xfId="44" applyNumberFormat="1" applyFont="1" applyFill="1" applyBorder="1" applyAlignment="1">
      <alignment horizontal="center"/>
    </xf>
    <xf numFmtId="165" fontId="22" fillId="37" borderId="59" xfId="0" applyNumberFormat="1" applyFont="1" applyFill="1" applyBorder="1" applyAlignment="1">
      <alignment horizontal="center"/>
    </xf>
    <xf numFmtId="165" fontId="22" fillId="37" borderId="59" xfId="1" applyNumberFormat="1" applyFont="1" applyFill="1" applyBorder="1" applyAlignment="1">
      <alignment horizontal="center"/>
    </xf>
    <xf numFmtId="166" fontId="22" fillId="37" borderId="58" xfId="0" applyNumberFormat="1" applyFont="1" applyFill="1" applyBorder="1" applyAlignment="1">
      <alignment horizontal="center"/>
    </xf>
    <xf numFmtId="165" fontId="22" fillId="37" borderId="57" xfId="1" applyNumberFormat="1" applyFont="1" applyFill="1" applyBorder="1" applyAlignment="1">
      <alignment horizontal="center"/>
    </xf>
    <xf numFmtId="3" fontId="0" fillId="0" borderId="0" xfId="0" applyNumberFormat="1"/>
    <xf numFmtId="2" fontId="25" fillId="38" borderId="14" xfId="0" applyNumberFormat="1" applyFont="1" applyFill="1" applyBorder="1" applyAlignment="1">
      <alignment horizontal="center"/>
    </xf>
    <xf numFmtId="0" fontId="22" fillId="0" borderId="0" xfId="0" applyFont="1" applyFill="1"/>
    <xf numFmtId="0" fontId="20" fillId="38" borderId="38" xfId="0" applyFont="1" applyFill="1" applyBorder="1"/>
    <xf numFmtId="166" fontId="20" fillId="38" borderId="55" xfId="44" applyNumberFormat="1" applyFont="1" applyFill="1" applyBorder="1" applyAlignment="1">
      <alignment horizontal="center"/>
    </xf>
    <xf numFmtId="10" fontId="22" fillId="38" borderId="55" xfId="0" applyNumberFormat="1" applyFont="1" applyFill="1" applyBorder="1" applyAlignment="1">
      <alignment horizontal="center"/>
    </xf>
    <xf numFmtId="0" fontId="20" fillId="38" borderId="55" xfId="0" applyFont="1" applyFill="1" applyBorder="1" applyAlignment="1">
      <alignment horizontal="center"/>
    </xf>
    <xf numFmtId="166" fontId="20" fillId="38" borderId="55" xfId="0" applyNumberFormat="1" applyFont="1" applyFill="1" applyBorder="1" applyAlignment="1">
      <alignment horizontal="center"/>
    </xf>
    <xf numFmtId="165" fontId="20" fillId="38" borderId="55" xfId="1" applyNumberFormat="1" applyFont="1" applyFill="1" applyBorder="1" applyAlignment="1">
      <alignment horizontal="center"/>
    </xf>
    <xf numFmtId="165" fontId="20" fillId="38" borderId="54" xfId="0" applyNumberFormat="1" applyFont="1" applyFill="1" applyBorder="1" applyAlignment="1">
      <alignment horizontal="center"/>
    </xf>
    <xf numFmtId="0" fontId="18" fillId="0" borderId="38" xfId="0" applyFont="1" applyFill="1" applyBorder="1" applyAlignment="1">
      <alignment vertical="center" wrapText="1"/>
    </xf>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2" fillId="0" borderId="66" xfId="0" applyFont="1" applyFill="1" applyBorder="1"/>
    <xf numFmtId="0" fontId="22" fillId="0" borderId="0" xfId="0" applyFont="1"/>
    <xf numFmtId="10" fontId="22" fillId="0" borderId="0" xfId="0" applyNumberFormat="1" applyFont="1"/>
    <xf numFmtId="0" fontId="22" fillId="36" borderId="0" xfId="0" applyFont="1" applyFill="1"/>
    <xf numFmtId="10" fontId="22" fillId="36" borderId="0" xfId="0" applyNumberFormat="1" applyFont="1" applyFill="1"/>
    <xf numFmtId="0" fontId="22" fillId="34" borderId="0" xfId="0" applyFont="1" applyFill="1"/>
    <xf numFmtId="10" fontId="22" fillId="34" borderId="0" xfId="0" applyNumberFormat="1" applyFont="1" applyFill="1"/>
    <xf numFmtId="0" fontId="22" fillId="37" borderId="0" xfId="0" applyFont="1" applyFill="1"/>
    <xf numFmtId="10" fontId="22" fillId="37" borderId="0" xfId="0" applyNumberFormat="1" applyFont="1" applyFill="1"/>
    <xf numFmtId="0" fontId="22" fillId="35" borderId="0" xfId="0" applyFont="1" applyFill="1"/>
    <xf numFmtId="10" fontId="22" fillId="35" borderId="0" xfId="0" applyNumberFormat="1" applyFont="1" applyFill="1"/>
    <xf numFmtId="0" fontId="22" fillId="36" borderId="0" xfId="0" applyFont="1" applyFill="1" applyAlignment="1">
      <alignment horizontal="center"/>
    </xf>
    <xf numFmtId="0" fontId="22" fillId="34" borderId="0" xfId="0" applyFont="1" applyFill="1" applyAlignment="1">
      <alignment horizontal="center"/>
    </xf>
    <xf numFmtId="0" fontId="22" fillId="37" borderId="0" xfId="0" applyFont="1" applyFill="1" applyAlignment="1">
      <alignment horizontal="center"/>
    </xf>
    <xf numFmtId="0" fontId="22" fillId="35"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6" fillId="37" borderId="60" xfId="0" applyFont="1" applyFill="1" applyBorder="1" applyAlignment="1">
      <alignment horizontal="left" vertical="center" wrapText="1"/>
    </xf>
    <xf numFmtId="0" fontId="26" fillId="37" borderId="61" xfId="0" applyFont="1" applyFill="1" applyBorder="1" applyAlignment="1">
      <alignment horizontal="left" vertical="center" wrapText="1"/>
    </xf>
    <xf numFmtId="0" fontId="26" fillId="37" borderId="62" xfId="0" applyFont="1" applyFill="1" applyBorder="1" applyAlignment="1">
      <alignment horizontal="left" vertical="center" wrapText="1"/>
    </xf>
    <xf numFmtId="0" fontId="26" fillId="37" borderId="10" xfId="0" applyFont="1" applyFill="1" applyBorder="1" applyAlignment="1">
      <alignment horizontal="left" vertical="center" wrapText="1"/>
    </xf>
    <xf numFmtId="0" fontId="26" fillId="37" borderId="0" xfId="0" applyFont="1" applyFill="1" applyBorder="1" applyAlignment="1">
      <alignment horizontal="left" vertical="center" wrapText="1"/>
    </xf>
    <xf numFmtId="0" fontId="26" fillId="37" borderId="11" xfId="0" applyFont="1" applyFill="1" applyBorder="1" applyAlignment="1">
      <alignment horizontal="left" vertical="center" wrapText="1"/>
    </xf>
    <xf numFmtId="0" fontId="26" fillId="37" borderId="63" xfId="0" applyFont="1" applyFill="1" applyBorder="1" applyAlignment="1">
      <alignment horizontal="left" vertical="center" wrapText="1"/>
    </xf>
    <xf numFmtId="0" fontId="26" fillId="37" borderId="64" xfId="0" applyFont="1" applyFill="1" applyBorder="1" applyAlignment="1">
      <alignment horizontal="left" vertical="center" wrapText="1"/>
    </xf>
    <xf numFmtId="0" fontId="26" fillId="37" borderId="65" xfId="0" applyFont="1" applyFill="1" applyBorder="1" applyAlignment="1">
      <alignment horizontal="left"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20" fillId="40" borderId="38"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8" fillId="38" borderId="0" xfId="0" applyFont="1" applyFill="1"/>
    <xf numFmtId="0" fontId="22" fillId="38" borderId="0" xfId="0" applyFont="1" applyFill="1"/>
    <xf numFmtId="0" fontId="23" fillId="0" borderId="0" xfId="45" applyFont="1"/>
    <xf numFmtId="0" fontId="22" fillId="0" borderId="0" xfId="0" applyFont="1" applyAlignment="1">
      <alignment vertical="center"/>
    </xf>
    <xf numFmtId="0" fontId="30" fillId="0" borderId="0" xfId="0" applyFont="1" applyAlignment="1">
      <alignment vertical="center"/>
    </xf>
    <xf numFmtId="0" fontId="29" fillId="0" borderId="0" xfId="0" applyFont="1"/>
    <xf numFmtId="0" fontId="30" fillId="0" borderId="0" xfId="0" applyFont="1" applyAlignment="1">
      <alignment horizontal="center" vertical="center"/>
    </xf>
    <xf numFmtId="0" fontId="22" fillId="0" borderId="0" xfId="0" applyFont="1" applyAlignment="1">
      <alignment horizontal="right"/>
    </xf>
    <xf numFmtId="0" fontId="20" fillId="0" borderId="22" xfId="0" applyFont="1" applyFill="1" applyBorder="1" applyAlignment="1">
      <alignment vertical="center" wrapText="1"/>
    </xf>
    <xf numFmtId="2" fontId="20" fillId="0" borderId="22" xfId="0" applyNumberFormat="1" applyFont="1" applyFill="1" applyBorder="1" applyAlignment="1">
      <alignment horizontal="center" vertical="center" wrapText="1"/>
    </xf>
    <xf numFmtId="2" fontId="20" fillId="0" borderId="23"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4" fontId="20" fillId="0" borderId="23" xfId="0" applyNumberFormat="1" applyFont="1" applyFill="1" applyBorder="1" applyAlignment="1">
      <alignment horizontal="center" vertical="center" wrapText="1"/>
    </xf>
    <xf numFmtId="1" fontId="20" fillId="0" borderId="24" xfId="0" applyNumberFormat="1" applyFont="1" applyFill="1" applyBorder="1" applyAlignment="1">
      <alignment horizontal="center" vertical="center" wrapText="1"/>
    </xf>
    <xf numFmtId="1" fontId="20" fillId="0" borderId="23" xfId="0" applyNumberFormat="1" applyFont="1" applyFill="1" applyBorder="1" applyAlignment="1">
      <alignment horizontal="center" vertical="center" wrapText="1"/>
    </xf>
    <xf numFmtId="0" fontId="20" fillId="0" borderId="27" xfId="0"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3" fontId="20" fillId="0" borderId="27"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4" xfId="0" applyFont="1" applyFill="1" applyBorder="1" applyAlignment="1">
      <alignment vertical="center" wrapText="1"/>
    </xf>
    <xf numFmtId="49" fontId="22" fillId="0" borderId="0" xfId="0" applyNumberFormat="1" applyFont="1" applyAlignment="1">
      <alignment vertical="center"/>
    </xf>
    <xf numFmtId="49" fontId="23" fillId="0" borderId="0" xfId="45" applyNumberFormat="1" applyFont="1"/>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7D785F29-311D-4C20-916A-270BB735515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CBF4-03B1-4A43-B9A3-5373FF70C3AE}">
  <dimension ref="A1:R46"/>
  <sheetViews>
    <sheetView workbookViewId="0">
      <selection activeCell="C29" sqref="C29"/>
    </sheetView>
  </sheetViews>
  <sheetFormatPr defaultColWidth="12.5703125" defaultRowHeight="12.75" x14ac:dyDescent="0.2"/>
  <cols>
    <col min="1" max="1" width="15.5703125" style="233" customWidth="1"/>
    <col min="2" max="2" width="20.28515625" style="233" customWidth="1"/>
    <col min="3" max="16384" width="12.5703125" style="233"/>
  </cols>
  <sheetData>
    <row r="1" spans="1:18" x14ac:dyDescent="0.2">
      <c r="A1" s="264" t="s">
        <v>144</v>
      </c>
      <c r="B1" s="265"/>
    </row>
    <row r="2" spans="1:18" x14ac:dyDescent="0.2">
      <c r="A2" s="266" t="s">
        <v>145</v>
      </c>
    </row>
    <row r="3" spans="1:18" x14ac:dyDescent="0.2">
      <c r="A3" s="233" t="s">
        <v>146</v>
      </c>
    </row>
    <row r="4" spans="1:18" x14ac:dyDescent="0.2">
      <c r="A4" s="233" t="s">
        <v>147</v>
      </c>
    </row>
    <row r="5" spans="1:18" x14ac:dyDescent="0.2">
      <c r="A5" s="233" t="s">
        <v>148</v>
      </c>
    </row>
    <row r="8" spans="1:18" x14ac:dyDescent="0.2">
      <c r="A8" s="264" t="s">
        <v>149</v>
      </c>
      <c r="B8" s="265"/>
    </row>
    <row r="9" spans="1:18" x14ac:dyDescent="0.2">
      <c r="A9" s="267" t="s">
        <v>150</v>
      </c>
      <c r="B9" s="268"/>
      <c r="C9" s="268"/>
      <c r="D9" s="268"/>
      <c r="E9" s="268"/>
      <c r="F9" s="268"/>
      <c r="G9" s="268"/>
      <c r="H9" s="268"/>
      <c r="I9" s="268"/>
      <c r="J9" s="268"/>
    </row>
    <row r="10" spans="1:18" x14ac:dyDescent="0.2">
      <c r="A10" s="267" t="s">
        <v>151</v>
      </c>
      <c r="B10" s="268"/>
      <c r="C10" s="268"/>
      <c r="D10" s="268"/>
      <c r="E10" s="268"/>
      <c r="F10" s="268"/>
      <c r="G10" s="268"/>
      <c r="H10" s="268"/>
      <c r="I10" s="268"/>
      <c r="J10" s="268"/>
      <c r="K10" s="268"/>
      <c r="L10" s="268"/>
      <c r="M10" s="268"/>
    </row>
    <row r="11" spans="1:18" x14ac:dyDescent="0.2">
      <c r="A11" s="267" t="s">
        <v>152</v>
      </c>
      <c r="B11" s="268"/>
      <c r="C11" s="268"/>
      <c r="D11" s="268"/>
      <c r="E11" s="268"/>
      <c r="F11" s="268"/>
      <c r="G11" s="268"/>
      <c r="H11" s="268"/>
      <c r="I11" s="268"/>
      <c r="J11" s="268"/>
      <c r="K11" s="268"/>
      <c r="L11" s="268"/>
      <c r="M11" s="268"/>
      <c r="N11" s="268"/>
      <c r="O11" s="268"/>
      <c r="P11" s="268"/>
      <c r="Q11" s="268"/>
      <c r="R11" s="268"/>
    </row>
    <row r="12" spans="1:18" x14ac:dyDescent="0.2">
      <c r="A12" s="267" t="s">
        <v>153</v>
      </c>
      <c r="B12" s="268"/>
      <c r="C12" s="268"/>
      <c r="D12" s="268"/>
      <c r="E12" s="268"/>
      <c r="F12" s="268"/>
      <c r="G12" s="268"/>
      <c r="H12" s="268"/>
      <c r="I12" s="268"/>
      <c r="J12" s="268"/>
      <c r="K12" s="268"/>
      <c r="L12" s="268"/>
      <c r="M12" s="268"/>
      <c r="N12" s="268"/>
      <c r="O12" s="268"/>
      <c r="P12" s="268"/>
      <c r="Q12" s="268"/>
    </row>
    <row r="13" spans="1:18" x14ac:dyDescent="0.2">
      <c r="A13" s="269" t="s">
        <v>154</v>
      </c>
      <c r="B13" s="270"/>
      <c r="C13" s="270"/>
      <c r="D13" s="270"/>
      <c r="E13" s="270"/>
      <c r="F13" s="270"/>
      <c r="G13" s="270"/>
      <c r="H13" s="270"/>
      <c r="I13" s="270"/>
      <c r="J13" s="270"/>
      <c r="K13" s="270"/>
      <c r="L13" s="270"/>
      <c r="M13" s="270"/>
      <c r="N13" s="270"/>
      <c r="O13" s="270"/>
      <c r="P13" s="270"/>
      <c r="Q13" s="270"/>
      <c r="R13" s="270"/>
    </row>
    <row r="15" spans="1:18" x14ac:dyDescent="0.2">
      <c r="E15" s="233" t="s">
        <v>155</v>
      </c>
    </row>
    <row r="16" spans="1:18" x14ac:dyDescent="0.2">
      <c r="A16" s="264" t="s">
        <v>156</v>
      </c>
      <c r="B16" s="265"/>
    </row>
    <row r="17" spans="1:2" x14ac:dyDescent="0.2">
      <c r="A17" s="233" t="s">
        <v>157</v>
      </c>
      <c r="B17" s="233" t="s">
        <v>158</v>
      </c>
    </row>
    <row r="19" spans="1:2" x14ac:dyDescent="0.2">
      <c r="A19" s="233" t="s">
        <v>159</v>
      </c>
      <c r="B19" s="266" t="s">
        <v>160</v>
      </c>
    </row>
    <row r="21" spans="1:2" x14ac:dyDescent="0.2">
      <c r="A21" s="233" t="s">
        <v>161</v>
      </c>
      <c r="B21" s="233" t="s">
        <v>162</v>
      </c>
    </row>
    <row r="22" spans="1:2" x14ac:dyDescent="0.2">
      <c r="B22" s="233" t="s">
        <v>163</v>
      </c>
    </row>
    <row r="23" spans="1:2" x14ac:dyDescent="0.2">
      <c r="B23" s="233" t="s">
        <v>164</v>
      </c>
    </row>
    <row r="25" spans="1:2" x14ac:dyDescent="0.2">
      <c r="A25" s="233" t="s">
        <v>165</v>
      </c>
      <c r="B25" s="233" t="s">
        <v>166</v>
      </c>
    </row>
    <row r="27" spans="1:2" x14ac:dyDescent="0.2">
      <c r="A27" s="233" t="s">
        <v>167</v>
      </c>
      <c r="B27" s="233" t="s">
        <v>168</v>
      </c>
    </row>
    <row r="30" spans="1:2" x14ac:dyDescent="0.2">
      <c r="A30" s="264" t="s">
        <v>169</v>
      </c>
      <c r="B30" s="265"/>
    </row>
    <row r="31" spans="1:2" x14ac:dyDescent="0.2">
      <c r="A31" s="233" t="s">
        <v>170</v>
      </c>
    </row>
    <row r="32" spans="1:2" x14ac:dyDescent="0.2">
      <c r="A32" s="266" t="s">
        <v>171</v>
      </c>
    </row>
    <row r="46" spans="1:1" x14ac:dyDescent="0.2">
      <c r="A46" s="271"/>
    </row>
  </sheetData>
  <hyperlinks>
    <hyperlink ref="B19" r:id="rId1" xr:uid="{1F6BB4DE-A516-44D9-9516-5DCB91061BBC}"/>
    <hyperlink ref="A2" r:id="rId2" xr:uid="{FE70AF76-24F9-4689-B440-4E0C9AA7BA88}"/>
    <hyperlink ref="A32" r:id="rId3" xr:uid="{1091138C-EA20-4B52-8BBD-F72C6DA9A4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opLeftCell="A14" workbookViewId="0">
      <selection activeCell="V2" sqref="V2:V47"/>
    </sheetView>
  </sheetViews>
  <sheetFormatPr defaultRowHeight="12.75" x14ac:dyDescent="0.2"/>
  <cols>
    <col min="1" max="1" width="12.5703125" style="233" bestFit="1" customWidth="1"/>
    <col min="2" max="2" width="9.140625" style="233"/>
    <col min="3" max="3" width="10" style="233" bestFit="1" customWidth="1"/>
    <col min="4" max="21" width="9.140625" style="233"/>
    <col min="22" max="22" width="13.85546875" style="233" bestFit="1" customWidth="1"/>
    <col min="23" max="16384" width="9.140625" style="233"/>
  </cols>
  <sheetData>
    <row r="1" spans="1:22" s="232" customFormat="1" ht="115.5" thickBot="1" x14ac:dyDescent="0.25">
      <c r="A1" s="226" t="s">
        <v>17</v>
      </c>
      <c r="B1" s="227" t="s">
        <v>82</v>
      </c>
      <c r="C1" s="227" t="s">
        <v>83</v>
      </c>
      <c r="D1" s="228" t="s">
        <v>20</v>
      </c>
      <c r="E1" s="226" t="s">
        <v>4</v>
      </c>
      <c r="F1" s="226" t="s">
        <v>18</v>
      </c>
      <c r="G1" s="226" t="s">
        <v>19</v>
      </c>
      <c r="H1" s="226" t="s">
        <v>21</v>
      </c>
      <c r="I1" s="229" t="s">
        <v>22</v>
      </c>
      <c r="J1" s="228" t="s">
        <v>84</v>
      </c>
      <c r="K1" s="226" t="s">
        <v>85</v>
      </c>
      <c r="L1" s="226" t="s">
        <v>86</v>
      </c>
      <c r="M1" s="226" t="s">
        <v>87</v>
      </c>
      <c r="N1" s="230" t="s">
        <v>88</v>
      </c>
      <c r="O1" s="226" t="s">
        <v>89</v>
      </c>
      <c r="P1" s="226" t="s">
        <v>90</v>
      </c>
      <c r="Q1" s="226" t="s">
        <v>91</v>
      </c>
      <c r="R1" s="230" t="s">
        <v>92</v>
      </c>
      <c r="S1" s="226" t="s">
        <v>93</v>
      </c>
      <c r="T1" s="226" t="s">
        <v>94</v>
      </c>
      <c r="U1" s="229" t="s">
        <v>95</v>
      </c>
      <c r="V1" s="231" t="s">
        <v>96</v>
      </c>
    </row>
    <row r="2" spans="1:22" ht="13.5" thickTop="1" x14ac:dyDescent="0.2">
      <c r="A2" s="233" t="s">
        <v>125</v>
      </c>
      <c r="B2" s="233" t="s">
        <v>98</v>
      </c>
      <c r="C2" s="233" t="s">
        <v>80</v>
      </c>
      <c r="D2" s="233">
        <v>70.208300781250003</v>
      </c>
      <c r="E2" s="233">
        <v>2911</v>
      </c>
      <c r="F2" s="233">
        <v>1165</v>
      </c>
      <c r="G2" s="233">
        <v>1110</v>
      </c>
      <c r="H2" s="233">
        <v>41.46233376406424</v>
      </c>
      <c r="I2" s="233">
        <v>16.593479503653331</v>
      </c>
      <c r="J2" s="233">
        <v>1370</v>
      </c>
      <c r="K2" s="233">
        <v>1115</v>
      </c>
      <c r="L2" s="233">
        <v>185</v>
      </c>
      <c r="M2" s="233">
        <v>20</v>
      </c>
      <c r="N2" s="234">
        <v>1.4598540145985401E-2</v>
      </c>
      <c r="O2" s="233">
        <v>20</v>
      </c>
      <c r="P2" s="233">
        <v>0</v>
      </c>
      <c r="Q2" s="233">
        <v>20</v>
      </c>
      <c r="R2" s="234">
        <v>1.4598540145985401E-2</v>
      </c>
      <c r="S2" s="233">
        <v>0</v>
      </c>
      <c r="T2" s="233">
        <v>25</v>
      </c>
      <c r="U2" s="233">
        <v>0</v>
      </c>
      <c r="V2" s="233" t="s">
        <v>3</v>
      </c>
    </row>
    <row r="3" spans="1:22" x14ac:dyDescent="0.2">
      <c r="A3" s="235" t="s">
        <v>113</v>
      </c>
      <c r="B3" s="235" t="s">
        <v>98</v>
      </c>
      <c r="C3" s="235" t="s">
        <v>80</v>
      </c>
      <c r="D3" s="235">
        <v>8.0525000000000002</v>
      </c>
      <c r="E3" s="235">
        <v>3280</v>
      </c>
      <c r="F3" s="235">
        <v>1452</v>
      </c>
      <c r="G3" s="235">
        <v>1386</v>
      </c>
      <c r="H3" s="235">
        <v>407.32691710648868</v>
      </c>
      <c r="I3" s="235">
        <v>180.31667184104316</v>
      </c>
      <c r="J3" s="235">
        <v>1635</v>
      </c>
      <c r="K3" s="235">
        <v>1080</v>
      </c>
      <c r="L3" s="235">
        <v>330</v>
      </c>
      <c r="M3" s="235">
        <v>120</v>
      </c>
      <c r="N3" s="236">
        <v>7.3394495412844041E-2</v>
      </c>
      <c r="O3" s="235">
        <v>45</v>
      </c>
      <c r="P3" s="235">
        <v>0</v>
      </c>
      <c r="Q3" s="235">
        <v>45</v>
      </c>
      <c r="R3" s="236">
        <v>2.7522935779816515E-2</v>
      </c>
      <c r="S3" s="235">
        <v>10</v>
      </c>
      <c r="T3" s="235">
        <v>15</v>
      </c>
      <c r="U3" s="235">
        <v>25</v>
      </c>
      <c r="V3" s="235" t="s">
        <v>7</v>
      </c>
    </row>
    <row r="4" spans="1:22" x14ac:dyDescent="0.2">
      <c r="A4" s="235" t="s">
        <v>114</v>
      </c>
      <c r="B4" s="235" t="s">
        <v>98</v>
      </c>
      <c r="C4" s="235" t="s">
        <v>80</v>
      </c>
      <c r="D4" s="235">
        <v>3.5950000000000002</v>
      </c>
      <c r="E4" s="235">
        <v>3133</v>
      </c>
      <c r="F4" s="235">
        <v>1448</v>
      </c>
      <c r="G4" s="235">
        <v>1315</v>
      </c>
      <c r="H4" s="235">
        <v>871.4881780250347</v>
      </c>
      <c r="I4" s="235">
        <v>402.78164116828924</v>
      </c>
      <c r="J4" s="235">
        <v>1430</v>
      </c>
      <c r="K4" s="235">
        <v>960</v>
      </c>
      <c r="L4" s="235">
        <v>250</v>
      </c>
      <c r="M4" s="235">
        <v>70</v>
      </c>
      <c r="N4" s="236">
        <v>4.8951048951048952E-2</v>
      </c>
      <c r="O4" s="235">
        <v>85</v>
      </c>
      <c r="P4" s="235">
        <v>0</v>
      </c>
      <c r="Q4" s="235">
        <v>85</v>
      </c>
      <c r="R4" s="236">
        <v>5.944055944055944E-2</v>
      </c>
      <c r="S4" s="235">
        <v>0</v>
      </c>
      <c r="T4" s="235">
        <v>20</v>
      </c>
      <c r="U4" s="235">
        <v>45</v>
      </c>
      <c r="V4" s="235" t="s">
        <v>7</v>
      </c>
    </row>
    <row r="5" spans="1:22" x14ac:dyDescent="0.2">
      <c r="A5" s="237" t="s">
        <v>97</v>
      </c>
      <c r="B5" s="237" t="s">
        <v>98</v>
      </c>
      <c r="C5" s="237" t="s">
        <v>80</v>
      </c>
      <c r="D5" s="237">
        <v>4.7720999145507816</v>
      </c>
      <c r="E5" s="237">
        <v>2000</v>
      </c>
      <c r="F5" s="237">
        <v>996</v>
      </c>
      <c r="G5" s="237">
        <v>901</v>
      </c>
      <c r="H5" s="237">
        <v>419.10270862136144</v>
      </c>
      <c r="I5" s="237">
        <v>208.71314889343799</v>
      </c>
      <c r="J5" s="237">
        <v>1030</v>
      </c>
      <c r="K5" s="237">
        <v>640</v>
      </c>
      <c r="L5" s="237">
        <v>150</v>
      </c>
      <c r="M5" s="237">
        <v>55</v>
      </c>
      <c r="N5" s="238">
        <v>5.3398058252427182E-2</v>
      </c>
      <c r="O5" s="237">
        <v>120</v>
      </c>
      <c r="P5" s="237">
        <v>20</v>
      </c>
      <c r="Q5" s="237">
        <v>140</v>
      </c>
      <c r="R5" s="238">
        <v>0.13592233009708737</v>
      </c>
      <c r="S5" s="237">
        <v>10</v>
      </c>
      <c r="T5" s="237">
        <v>20</v>
      </c>
      <c r="U5" s="237">
        <v>10</v>
      </c>
      <c r="V5" s="237" t="s">
        <v>5</v>
      </c>
    </row>
    <row r="6" spans="1:22" x14ac:dyDescent="0.2">
      <c r="A6" s="237" t="s">
        <v>99</v>
      </c>
      <c r="B6" s="237" t="s">
        <v>98</v>
      </c>
      <c r="C6" s="237" t="s">
        <v>80</v>
      </c>
      <c r="D6" s="237">
        <v>1.6510000610351563</v>
      </c>
      <c r="E6" s="237">
        <v>1750</v>
      </c>
      <c r="F6" s="237">
        <v>840</v>
      </c>
      <c r="G6" s="237">
        <v>789</v>
      </c>
      <c r="H6" s="237">
        <v>1059.9636192034857</v>
      </c>
      <c r="I6" s="237">
        <v>508.78253721767311</v>
      </c>
      <c r="J6" s="237">
        <v>750</v>
      </c>
      <c r="K6" s="237">
        <v>450</v>
      </c>
      <c r="L6" s="237">
        <v>65</v>
      </c>
      <c r="M6" s="237">
        <v>125</v>
      </c>
      <c r="N6" s="238">
        <v>0.16666666666666666</v>
      </c>
      <c r="O6" s="237">
        <v>100</v>
      </c>
      <c r="P6" s="237">
        <v>0</v>
      </c>
      <c r="Q6" s="237">
        <v>100</v>
      </c>
      <c r="R6" s="238">
        <v>0.13333333333333333</v>
      </c>
      <c r="S6" s="237">
        <v>0</v>
      </c>
      <c r="T6" s="237">
        <v>10</v>
      </c>
      <c r="U6" s="237">
        <v>0</v>
      </c>
      <c r="V6" s="237" t="s">
        <v>5</v>
      </c>
    </row>
    <row r="7" spans="1:22" x14ac:dyDescent="0.2">
      <c r="A7" s="237" t="s">
        <v>100</v>
      </c>
      <c r="B7" s="237" t="s">
        <v>98</v>
      </c>
      <c r="C7" s="237" t="s">
        <v>80</v>
      </c>
      <c r="D7" s="237">
        <v>0.97110000610351566</v>
      </c>
      <c r="E7" s="237">
        <v>2349</v>
      </c>
      <c r="F7" s="237">
        <v>1332</v>
      </c>
      <c r="G7" s="237">
        <v>1191</v>
      </c>
      <c r="H7" s="237">
        <v>2418.9063796068035</v>
      </c>
      <c r="I7" s="237">
        <v>1371.6403991640113</v>
      </c>
      <c r="J7" s="237">
        <v>1010</v>
      </c>
      <c r="K7" s="237">
        <v>645</v>
      </c>
      <c r="L7" s="237">
        <v>105</v>
      </c>
      <c r="M7" s="237">
        <v>120</v>
      </c>
      <c r="N7" s="238">
        <v>0.11881188118811881</v>
      </c>
      <c r="O7" s="237">
        <v>135</v>
      </c>
      <c r="P7" s="237">
        <v>0</v>
      </c>
      <c r="Q7" s="237">
        <v>135</v>
      </c>
      <c r="R7" s="238">
        <v>0.13366336633663367</v>
      </c>
      <c r="S7" s="237">
        <v>0</v>
      </c>
      <c r="T7" s="237">
        <v>0</v>
      </c>
      <c r="U7" s="237">
        <v>10</v>
      </c>
      <c r="V7" s="237" t="s">
        <v>5</v>
      </c>
    </row>
    <row r="8" spans="1:22" x14ac:dyDescent="0.2">
      <c r="A8" s="239" t="s">
        <v>142</v>
      </c>
      <c r="B8" s="239" t="s">
        <v>98</v>
      </c>
      <c r="C8" s="239" t="s">
        <v>80</v>
      </c>
      <c r="D8" s="239">
        <v>0.91300003051757816</v>
      </c>
      <c r="E8" s="239">
        <v>15</v>
      </c>
      <c r="F8" s="239">
        <v>10</v>
      </c>
      <c r="G8" s="239">
        <v>7</v>
      </c>
      <c r="H8" s="239">
        <v>16.429353229590284</v>
      </c>
      <c r="I8" s="239">
        <v>10.952902153060188</v>
      </c>
      <c r="J8" s="239">
        <v>0</v>
      </c>
      <c r="K8" s="239">
        <v>0</v>
      </c>
      <c r="L8" s="239">
        <v>0</v>
      </c>
      <c r="M8" s="239">
        <v>0</v>
      </c>
      <c r="N8" s="240" t="e">
        <v>#DIV/0!</v>
      </c>
      <c r="O8" s="239">
        <v>0</v>
      </c>
      <c r="P8" s="239">
        <v>0</v>
      </c>
      <c r="Q8" s="239">
        <v>0</v>
      </c>
      <c r="R8" s="240" t="e">
        <v>#DIV/0!</v>
      </c>
      <c r="S8" s="239">
        <v>0</v>
      </c>
      <c r="T8" s="239">
        <v>0</v>
      </c>
      <c r="U8" s="239">
        <v>0</v>
      </c>
      <c r="V8" s="239" t="s">
        <v>60</v>
      </c>
    </row>
    <row r="9" spans="1:22" x14ac:dyDescent="0.2">
      <c r="A9" s="237" t="s">
        <v>101</v>
      </c>
      <c r="B9" s="237" t="s">
        <v>98</v>
      </c>
      <c r="C9" s="237" t="s">
        <v>80</v>
      </c>
      <c r="D9" s="237">
        <v>0.30979999542236331</v>
      </c>
      <c r="E9" s="237">
        <v>499</v>
      </c>
      <c r="F9" s="237">
        <v>303</v>
      </c>
      <c r="G9" s="237">
        <v>284</v>
      </c>
      <c r="H9" s="237">
        <v>1610.716615149372</v>
      </c>
      <c r="I9" s="237">
        <v>978.05036951955867</v>
      </c>
      <c r="J9" s="237">
        <v>100</v>
      </c>
      <c r="K9" s="237">
        <v>25</v>
      </c>
      <c r="L9" s="237">
        <v>10</v>
      </c>
      <c r="M9" s="237">
        <v>15</v>
      </c>
      <c r="N9" s="238">
        <v>0.15</v>
      </c>
      <c r="O9" s="237">
        <v>50</v>
      </c>
      <c r="P9" s="237">
        <v>0</v>
      </c>
      <c r="Q9" s="237">
        <v>50</v>
      </c>
      <c r="R9" s="238">
        <v>0.5</v>
      </c>
      <c r="S9" s="237">
        <v>0</v>
      </c>
      <c r="T9" s="237">
        <v>0</v>
      </c>
      <c r="U9" s="237">
        <v>0</v>
      </c>
      <c r="V9" s="237" t="s">
        <v>5</v>
      </c>
    </row>
    <row r="10" spans="1:22" x14ac:dyDescent="0.2">
      <c r="A10" s="237" t="s">
        <v>102</v>
      </c>
      <c r="B10" s="237" t="s">
        <v>98</v>
      </c>
      <c r="C10" s="237" t="s">
        <v>80</v>
      </c>
      <c r="D10" s="237">
        <v>0.39110000610351564</v>
      </c>
      <c r="E10" s="237">
        <v>1160</v>
      </c>
      <c r="F10" s="237">
        <v>736</v>
      </c>
      <c r="G10" s="237">
        <v>584</v>
      </c>
      <c r="H10" s="237">
        <v>2965.9933057965059</v>
      </c>
      <c r="I10" s="237">
        <v>1881.8716147122659</v>
      </c>
      <c r="J10" s="237">
        <v>540</v>
      </c>
      <c r="K10" s="237">
        <v>170</v>
      </c>
      <c r="L10" s="237">
        <v>40</v>
      </c>
      <c r="M10" s="237">
        <v>50</v>
      </c>
      <c r="N10" s="238">
        <v>9.2592592592592587E-2</v>
      </c>
      <c r="O10" s="237">
        <v>280</v>
      </c>
      <c r="P10" s="237">
        <v>0</v>
      </c>
      <c r="Q10" s="237">
        <v>280</v>
      </c>
      <c r="R10" s="238">
        <v>0.51851851851851849</v>
      </c>
      <c r="S10" s="237">
        <v>0</v>
      </c>
      <c r="T10" s="237">
        <v>0</v>
      </c>
      <c r="U10" s="237">
        <v>0</v>
      </c>
      <c r="V10" s="237" t="s">
        <v>5</v>
      </c>
    </row>
    <row r="11" spans="1:22" x14ac:dyDescent="0.2">
      <c r="A11" s="237" t="s">
        <v>103</v>
      </c>
      <c r="B11" s="237" t="s">
        <v>98</v>
      </c>
      <c r="C11" s="237" t="s">
        <v>80</v>
      </c>
      <c r="D11" s="237">
        <v>0.27729999542236328</v>
      </c>
      <c r="E11" s="237">
        <v>1418</v>
      </c>
      <c r="F11" s="237">
        <v>876</v>
      </c>
      <c r="G11" s="237">
        <v>751</v>
      </c>
      <c r="H11" s="237">
        <v>5113.5954684752342</v>
      </c>
      <c r="I11" s="237">
        <v>3159.0335898337835</v>
      </c>
      <c r="J11" s="237">
        <v>740</v>
      </c>
      <c r="K11" s="237">
        <v>345</v>
      </c>
      <c r="L11" s="237">
        <v>50</v>
      </c>
      <c r="M11" s="237">
        <v>60</v>
      </c>
      <c r="N11" s="238">
        <v>8.1081081081081086E-2</v>
      </c>
      <c r="O11" s="237">
        <v>245</v>
      </c>
      <c r="P11" s="237">
        <v>0</v>
      </c>
      <c r="Q11" s="237">
        <v>245</v>
      </c>
      <c r="R11" s="238">
        <v>0.33108108108108109</v>
      </c>
      <c r="S11" s="237">
        <v>0</v>
      </c>
      <c r="T11" s="237">
        <v>20</v>
      </c>
      <c r="U11" s="237">
        <v>10</v>
      </c>
      <c r="V11" s="237" t="s">
        <v>5</v>
      </c>
    </row>
    <row r="12" spans="1:22" x14ac:dyDescent="0.2">
      <c r="A12" s="237" t="s">
        <v>104</v>
      </c>
      <c r="B12" s="237" t="s">
        <v>98</v>
      </c>
      <c r="C12" s="237" t="s">
        <v>80</v>
      </c>
      <c r="D12" s="237">
        <v>0.25879999160766604</v>
      </c>
      <c r="E12" s="237">
        <v>2086</v>
      </c>
      <c r="F12" s="237">
        <v>1347</v>
      </c>
      <c r="G12" s="237">
        <v>1148</v>
      </c>
      <c r="H12" s="237">
        <v>8060.2784684874368</v>
      </c>
      <c r="I12" s="237">
        <v>5204.7915134480236</v>
      </c>
      <c r="J12" s="237">
        <v>1170</v>
      </c>
      <c r="K12" s="237">
        <v>400</v>
      </c>
      <c r="L12" s="237">
        <v>45</v>
      </c>
      <c r="M12" s="237">
        <v>135</v>
      </c>
      <c r="N12" s="238">
        <v>0.11538461538461539</v>
      </c>
      <c r="O12" s="237">
        <v>565</v>
      </c>
      <c r="P12" s="237">
        <v>10</v>
      </c>
      <c r="Q12" s="237">
        <v>575</v>
      </c>
      <c r="R12" s="238">
        <v>0.49145299145299143</v>
      </c>
      <c r="S12" s="237">
        <v>0</v>
      </c>
      <c r="T12" s="237">
        <v>0</v>
      </c>
      <c r="U12" s="237">
        <v>10</v>
      </c>
      <c r="V12" s="237" t="s">
        <v>5</v>
      </c>
    </row>
    <row r="13" spans="1:22" x14ac:dyDescent="0.2">
      <c r="A13" s="237" t="s">
        <v>105</v>
      </c>
      <c r="B13" s="237" t="s">
        <v>98</v>
      </c>
      <c r="C13" s="237" t="s">
        <v>80</v>
      </c>
      <c r="D13" s="237">
        <v>0.76190002441406246</v>
      </c>
      <c r="E13" s="237">
        <v>1947</v>
      </c>
      <c r="F13" s="237">
        <v>1018</v>
      </c>
      <c r="G13" s="237">
        <v>853</v>
      </c>
      <c r="H13" s="237">
        <v>2555.4533896981247</v>
      </c>
      <c r="I13" s="237">
        <v>1336.1333080188449</v>
      </c>
      <c r="J13" s="237">
        <v>805</v>
      </c>
      <c r="K13" s="237">
        <v>295</v>
      </c>
      <c r="L13" s="237">
        <v>50</v>
      </c>
      <c r="M13" s="237">
        <v>155</v>
      </c>
      <c r="N13" s="238">
        <v>0.19254658385093168</v>
      </c>
      <c r="O13" s="237">
        <v>250</v>
      </c>
      <c r="P13" s="237">
        <v>0</v>
      </c>
      <c r="Q13" s="237">
        <v>250</v>
      </c>
      <c r="R13" s="238">
        <v>0.3105590062111801</v>
      </c>
      <c r="S13" s="237">
        <v>0</v>
      </c>
      <c r="T13" s="237">
        <v>35</v>
      </c>
      <c r="U13" s="237">
        <v>20</v>
      </c>
      <c r="V13" s="237" t="s">
        <v>5</v>
      </c>
    </row>
    <row r="14" spans="1:22" x14ac:dyDescent="0.2">
      <c r="A14" s="237" t="s">
        <v>106</v>
      </c>
      <c r="B14" s="237" t="s">
        <v>98</v>
      </c>
      <c r="C14" s="237" t="s">
        <v>80</v>
      </c>
      <c r="D14" s="237">
        <v>0.44330001831054688</v>
      </c>
      <c r="E14" s="237">
        <v>741</v>
      </c>
      <c r="F14" s="237">
        <v>513</v>
      </c>
      <c r="G14" s="237">
        <v>451</v>
      </c>
      <c r="H14" s="237">
        <v>1671.5541831557157</v>
      </c>
      <c r="I14" s="237">
        <v>1157.2298191078032</v>
      </c>
      <c r="J14" s="237">
        <v>310</v>
      </c>
      <c r="K14" s="237">
        <v>105</v>
      </c>
      <c r="L14" s="237">
        <v>20</v>
      </c>
      <c r="M14" s="237">
        <v>40</v>
      </c>
      <c r="N14" s="238">
        <v>0.12903225806451613</v>
      </c>
      <c r="O14" s="237">
        <v>140</v>
      </c>
      <c r="P14" s="237">
        <v>0</v>
      </c>
      <c r="Q14" s="237">
        <v>140</v>
      </c>
      <c r="R14" s="238">
        <v>0.45161290322580644</v>
      </c>
      <c r="S14" s="237">
        <v>0</v>
      </c>
      <c r="T14" s="237">
        <v>10</v>
      </c>
      <c r="U14" s="237">
        <v>0</v>
      </c>
      <c r="V14" s="237" t="s">
        <v>5</v>
      </c>
    </row>
    <row r="15" spans="1:22" x14ac:dyDescent="0.2">
      <c r="A15" s="241" t="s">
        <v>138</v>
      </c>
      <c r="B15" s="241" t="s">
        <v>98</v>
      </c>
      <c r="C15" s="241" t="s">
        <v>80</v>
      </c>
      <c r="D15" s="241">
        <v>1.2045999908447265</v>
      </c>
      <c r="E15" s="241">
        <v>1039</v>
      </c>
      <c r="F15" s="241">
        <v>485</v>
      </c>
      <c r="G15" s="241">
        <v>455</v>
      </c>
      <c r="H15" s="241">
        <v>862.52698646577323</v>
      </c>
      <c r="I15" s="241">
        <v>402.62328049653519</v>
      </c>
      <c r="J15" s="241">
        <v>450</v>
      </c>
      <c r="K15" s="241">
        <v>270</v>
      </c>
      <c r="L15" s="241">
        <v>90</v>
      </c>
      <c r="M15" s="241">
        <v>75</v>
      </c>
      <c r="N15" s="242">
        <v>0.16666666666666666</v>
      </c>
      <c r="O15" s="241">
        <v>10</v>
      </c>
      <c r="P15" s="241">
        <v>0</v>
      </c>
      <c r="Q15" s="241">
        <v>10</v>
      </c>
      <c r="R15" s="242">
        <v>2.2222222222222223E-2</v>
      </c>
      <c r="S15" s="241">
        <v>0</v>
      </c>
      <c r="T15" s="241">
        <v>10</v>
      </c>
      <c r="U15" s="241">
        <v>0</v>
      </c>
      <c r="V15" s="241" t="s">
        <v>6</v>
      </c>
    </row>
    <row r="16" spans="1:22" x14ac:dyDescent="0.2">
      <c r="A16" s="241" t="s">
        <v>139</v>
      </c>
      <c r="B16" s="241" t="s">
        <v>98</v>
      </c>
      <c r="C16" s="241" t="s">
        <v>80</v>
      </c>
      <c r="D16" s="241">
        <v>0.39529998779296877</v>
      </c>
      <c r="E16" s="241">
        <v>1787</v>
      </c>
      <c r="F16" s="241">
        <v>878</v>
      </c>
      <c r="G16" s="241">
        <v>779</v>
      </c>
      <c r="H16" s="241">
        <v>4520.6173923180313</v>
      </c>
      <c r="I16" s="241">
        <v>2221.0979689173091</v>
      </c>
      <c r="J16" s="241">
        <v>685</v>
      </c>
      <c r="K16" s="241">
        <v>420</v>
      </c>
      <c r="L16" s="241">
        <v>80</v>
      </c>
      <c r="M16" s="241">
        <v>95</v>
      </c>
      <c r="N16" s="242">
        <v>0.13868613138686131</v>
      </c>
      <c r="O16" s="241">
        <v>60</v>
      </c>
      <c r="P16" s="241">
        <v>0</v>
      </c>
      <c r="Q16" s="241">
        <v>60</v>
      </c>
      <c r="R16" s="242">
        <v>8.7591240875912413E-2</v>
      </c>
      <c r="S16" s="241">
        <v>0</v>
      </c>
      <c r="T16" s="241">
        <v>10</v>
      </c>
      <c r="U16" s="241">
        <v>15</v>
      </c>
      <c r="V16" s="241" t="s">
        <v>6</v>
      </c>
    </row>
    <row r="17" spans="1:22" x14ac:dyDescent="0.2">
      <c r="A17" s="241" t="s">
        <v>140</v>
      </c>
      <c r="B17" s="241" t="s">
        <v>98</v>
      </c>
      <c r="C17" s="241" t="s">
        <v>80</v>
      </c>
      <c r="D17" s="241">
        <v>1.6982000732421876</v>
      </c>
      <c r="E17" s="241">
        <v>2336</v>
      </c>
      <c r="F17" s="241">
        <v>1020</v>
      </c>
      <c r="G17" s="241">
        <v>955</v>
      </c>
      <c r="H17" s="241">
        <v>1375.5740779943148</v>
      </c>
      <c r="I17" s="241">
        <v>600.6359415899833</v>
      </c>
      <c r="J17" s="241">
        <v>1100</v>
      </c>
      <c r="K17" s="241">
        <v>760</v>
      </c>
      <c r="L17" s="241">
        <v>115</v>
      </c>
      <c r="M17" s="241">
        <v>155</v>
      </c>
      <c r="N17" s="242">
        <v>0.1409090909090909</v>
      </c>
      <c r="O17" s="241">
        <v>65</v>
      </c>
      <c r="P17" s="241">
        <v>0</v>
      </c>
      <c r="Q17" s="241">
        <v>65</v>
      </c>
      <c r="R17" s="242">
        <v>5.909090909090909E-2</v>
      </c>
      <c r="S17" s="241">
        <v>0</v>
      </c>
      <c r="T17" s="241">
        <v>10</v>
      </c>
      <c r="U17" s="241">
        <v>0</v>
      </c>
      <c r="V17" s="241" t="s">
        <v>6</v>
      </c>
    </row>
    <row r="18" spans="1:22" x14ac:dyDescent="0.2">
      <c r="A18" s="235" t="s">
        <v>115</v>
      </c>
      <c r="B18" s="235" t="s">
        <v>98</v>
      </c>
      <c r="C18" s="235" t="s">
        <v>80</v>
      </c>
      <c r="D18" s="235">
        <v>1.0583000183105469</v>
      </c>
      <c r="E18" s="235">
        <v>1314</v>
      </c>
      <c r="F18" s="235">
        <v>527</v>
      </c>
      <c r="G18" s="235">
        <v>516</v>
      </c>
      <c r="H18" s="235">
        <v>1241.6138876172831</v>
      </c>
      <c r="I18" s="235">
        <v>497.96843133508997</v>
      </c>
      <c r="J18" s="235">
        <v>580</v>
      </c>
      <c r="K18" s="235">
        <v>470</v>
      </c>
      <c r="L18" s="235">
        <v>55</v>
      </c>
      <c r="M18" s="235">
        <v>10</v>
      </c>
      <c r="N18" s="236">
        <v>1.7241379310344827E-2</v>
      </c>
      <c r="O18" s="235">
        <v>25</v>
      </c>
      <c r="P18" s="235">
        <v>10</v>
      </c>
      <c r="Q18" s="235">
        <v>35</v>
      </c>
      <c r="R18" s="236">
        <v>6.0344827586206899E-2</v>
      </c>
      <c r="S18" s="235">
        <v>0</v>
      </c>
      <c r="T18" s="235">
        <v>0</v>
      </c>
      <c r="U18" s="235">
        <v>10</v>
      </c>
      <c r="V18" s="235" t="s">
        <v>7</v>
      </c>
    </row>
    <row r="19" spans="1:22" x14ac:dyDescent="0.2">
      <c r="A19" s="237" t="s">
        <v>107</v>
      </c>
      <c r="B19" s="237" t="s">
        <v>98</v>
      </c>
      <c r="C19" s="237" t="s">
        <v>80</v>
      </c>
      <c r="D19" s="237">
        <v>1.4733999633789063</v>
      </c>
      <c r="E19" s="237">
        <v>1508</v>
      </c>
      <c r="F19" s="237">
        <v>828</v>
      </c>
      <c r="G19" s="237">
        <v>752</v>
      </c>
      <c r="H19" s="237">
        <v>1023.4831257506933</v>
      </c>
      <c r="I19" s="237">
        <v>561.96553588963798</v>
      </c>
      <c r="J19" s="237">
        <v>715</v>
      </c>
      <c r="K19" s="237">
        <v>455</v>
      </c>
      <c r="L19" s="237">
        <v>80</v>
      </c>
      <c r="M19" s="237">
        <v>70</v>
      </c>
      <c r="N19" s="238">
        <v>9.7902097902097904E-2</v>
      </c>
      <c r="O19" s="237">
        <v>90</v>
      </c>
      <c r="P19" s="237">
        <v>0</v>
      </c>
      <c r="Q19" s="237">
        <v>90</v>
      </c>
      <c r="R19" s="238">
        <v>0.12587412587412589</v>
      </c>
      <c r="S19" s="237">
        <v>0</v>
      </c>
      <c r="T19" s="237">
        <v>0</v>
      </c>
      <c r="U19" s="237">
        <v>10</v>
      </c>
      <c r="V19" s="237" t="s">
        <v>5</v>
      </c>
    </row>
    <row r="20" spans="1:22" x14ac:dyDescent="0.2">
      <c r="A20" s="237" t="s">
        <v>108</v>
      </c>
      <c r="B20" s="237" t="s">
        <v>98</v>
      </c>
      <c r="C20" s="237" t="s">
        <v>80</v>
      </c>
      <c r="D20" s="237">
        <v>0.99580001831054688</v>
      </c>
      <c r="E20" s="237">
        <v>1188</v>
      </c>
      <c r="F20" s="237">
        <v>698</v>
      </c>
      <c r="G20" s="237">
        <v>595</v>
      </c>
      <c r="H20" s="237">
        <v>1193.0106227709612</v>
      </c>
      <c r="I20" s="237">
        <v>700.94395176273645</v>
      </c>
      <c r="J20" s="237">
        <v>615</v>
      </c>
      <c r="K20" s="237">
        <v>335</v>
      </c>
      <c r="L20" s="237">
        <v>75</v>
      </c>
      <c r="M20" s="237">
        <v>70</v>
      </c>
      <c r="N20" s="238">
        <v>0.11382113821138211</v>
      </c>
      <c r="O20" s="237">
        <v>115</v>
      </c>
      <c r="P20" s="237">
        <v>0</v>
      </c>
      <c r="Q20" s="237">
        <v>115</v>
      </c>
      <c r="R20" s="238">
        <v>0.18699186991869918</v>
      </c>
      <c r="S20" s="237">
        <v>0</v>
      </c>
      <c r="T20" s="237">
        <v>15</v>
      </c>
      <c r="U20" s="237">
        <v>10</v>
      </c>
      <c r="V20" s="237" t="s">
        <v>5</v>
      </c>
    </row>
    <row r="21" spans="1:22" x14ac:dyDescent="0.2">
      <c r="A21" s="239" t="s">
        <v>143</v>
      </c>
      <c r="B21" s="239" t="s">
        <v>98</v>
      </c>
      <c r="C21" s="239" t="s">
        <v>80</v>
      </c>
      <c r="D21" s="239">
        <v>0.49020000457763674</v>
      </c>
      <c r="E21" s="239">
        <v>117</v>
      </c>
      <c r="F21" s="239">
        <v>53</v>
      </c>
      <c r="G21" s="239">
        <v>53</v>
      </c>
      <c r="H21" s="239">
        <v>238.67808834642679</v>
      </c>
      <c r="I21" s="239">
        <v>108.11913403727026</v>
      </c>
      <c r="J21" s="239">
        <v>50</v>
      </c>
      <c r="K21" s="239">
        <v>35</v>
      </c>
      <c r="L21" s="239">
        <v>0</v>
      </c>
      <c r="M21" s="239">
        <v>0</v>
      </c>
      <c r="N21" s="240">
        <v>0</v>
      </c>
      <c r="O21" s="239">
        <v>10</v>
      </c>
      <c r="P21" s="239">
        <v>0</v>
      </c>
      <c r="Q21" s="239">
        <v>10</v>
      </c>
      <c r="R21" s="240">
        <v>0.2</v>
      </c>
      <c r="S21" s="239">
        <v>0</v>
      </c>
      <c r="T21" s="239">
        <v>0</v>
      </c>
      <c r="U21" s="239">
        <v>0</v>
      </c>
      <c r="V21" s="239" t="s">
        <v>60</v>
      </c>
    </row>
    <row r="22" spans="1:22" x14ac:dyDescent="0.2">
      <c r="A22" s="237" t="s">
        <v>109</v>
      </c>
      <c r="B22" s="237" t="s">
        <v>98</v>
      </c>
      <c r="C22" s="237" t="s">
        <v>80</v>
      </c>
      <c r="D22" s="237">
        <v>0.3856999969482422</v>
      </c>
      <c r="E22" s="237">
        <v>339</v>
      </c>
      <c r="F22" s="237">
        <v>167</v>
      </c>
      <c r="G22" s="237">
        <v>142</v>
      </c>
      <c r="H22" s="237">
        <v>878.92144848912471</v>
      </c>
      <c r="I22" s="237">
        <v>432.97900264803485</v>
      </c>
      <c r="J22" s="237">
        <v>150</v>
      </c>
      <c r="K22" s="237">
        <v>45</v>
      </c>
      <c r="L22" s="237">
        <v>25</v>
      </c>
      <c r="M22" s="237">
        <v>25</v>
      </c>
      <c r="N22" s="238">
        <v>0.16666666666666666</v>
      </c>
      <c r="O22" s="237">
        <v>50</v>
      </c>
      <c r="P22" s="237">
        <v>0</v>
      </c>
      <c r="Q22" s="237">
        <v>50</v>
      </c>
      <c r="R22" s="238">
        <v>0.33333333333333331</v>
      </c>
      <c r="S22" s="237">
        <v>0</v>
      </c>
      <c r="T22" s="237">
        <v>10</v>
      </c>
      <c r="U22" s="237">
        <v>0</v>
      </c>
      <c r="V22" s="237" t="s">
        <v>5</v>
      </c>
    </row>
    <row r="23" spans="1:22" x14ac:dyDescent="0.2">
      <c r="A23" s="235" t="s">
        <v>116</v>
      </c>
      <c r="B23" s="235" t="s">
        <v>98</v>
      </c>
      <c r="C23" s="235" t="s">
        <v>80</v>
      </c>
      <c r="D23" s="235">
        <v>0.5366999816894531</v>
      </c>
      <c r="E23" s="235">
        <v>1534</v>
      </c>
      <c r="F23" s="235">
        <v>708</v>
      </c>
      <c r="G23" s="235">
        <v>610</v>
      </c>
      <c r="H23" s="235">
        <v>2858.2076622607519</v>
      </c>
      <c r="I23" s="235">
        <v>1319.1727671972701</v>
      </c>
      <c r="J23" s="235">
        <v>625</v>
      </c>
      <c r="K23" s="235">
        <v>420</v>
      </c>
      <c r="L23" s="235">
        <v>85</v>
      </c>
      <c r="M23" s="235">
        <v>45</v>
      </c>
      <c r="N23" s="236">
        <v>7.1999999999999995E-2</v>
      </c>
      <c r="O23" s="235">
        <v>55</v>
      </c>
      <c r="P23" s="235">
        <v>0</v>
      </c>
      <c r="Q23" s="235">
        <v>55</v>
      </c>
      <c r="R23" s="236">
        <v>8.7999999999999995E-2</v>
      </c>
      <c r="S23" s="235">
        <v>0</v>
      </c>
      <c r="T23" s="235">
        <v>10</v>
      </c>
      <c r="U23" s="235">
        <v>0</v>
      </c>
      <c r="V23" s="235" t="s">
        <v>7</v>
      </c>
    </row>
    <row r="24" spans="1:22" x14ac:dyDescent="0.2">
      <c r="A24" s="237" t="s">
        <v>110</v>
      </c>
      <c r="B24" s="237" t="s">
        <v>98</v>
      </c>
      <c r="C24" s="237" t="s">
        <v>80</v>
      </c>
      <c r="D24" s="237">
        <v>0.64699996948242189</v>
      </c>
      <c r="E24" s="237">
        <v>1369</v>
      </c>
      <c r="F24" s="237">
        <v>668</v>
      </c>
      <c r="G24" s="237">
        <v>607</v>
      </c>
      <c r="H24" s="237">
        <v>2115.9197288605033</v>
      </c>
      <c r="I24" s="237">
        <v>1032.4575448347816</v>
      </c>
      <c r="J24" s="237">
        <v>560</v>
      </c>
      <c r="K24" s="237">
        <v>330</v>
      </c>
      <c r="L24" s="237">
        <v>60</v>
      </c>
      <c r="M24" s="237">
        <v>35</v>
      </c>
      <c r="N24" s="238">
        <v>6.25E-2</v>
      </c>
      <c r="O24" s="237">
        <v>95</v>
      </c>
      <c r="P24" s="237">
        <v>0</v>
      </c>
      <c r="Q24" s="237">
        <v>95</v>
      </c>
      <c r="R24" s="238">
        <v>0.16964285714285715</v>
      </c>
      <c r="S24" s="237">
        <v>15</v>
      </c>
      <c r="T24" s="237">
        <v>10</v>
      </c>
      <c r="U24" s="237">
        <v>0</v>
      </c>
      <c r="V24" s="237" t="s">
        <v>5</v>
      </c>
    </row>
    <row r="25" spans="1:22" x14ac:dyDescent="0.2">
      <c r="A25" s="237" t="s">
        <v>111</v>
      </c>
      <c r="B25" s="237" t="s">
        <v>98</v>
      </c>
      <c r="C25" s="237" t="s">
        <v>80</v>
      </c>
      <c r="D25" s="237">
        <v>0.86510002136230468</v>
      </c>
      <c r="E25" s="237">
        <v>2404</v>
      </c>
      <c r="F25" s="237">
        <v>1295</v>
      </c>
      <c r="G25" s="237">
        <v>1203</v>
      </c>
      <c r="H25" s="237">
        <v>2778.8694262362092</v>
      </c>
      <c r="I25" s="237">
        <v>1496.9367333510361</v>
      </c>
      <c r="J25" s="237">
        <v>950</v>
      </c>
      <c r="K25" s="237">
        <v>545</v>
      </c>
      <c r="L25" s="237">
        <v>55</v>
      </c>
      <c r="M25" s="237">
        <v>105</v>
      </c>
      <c r="N25" s="238">
        <v>0.11052631578947368</v>
      </c>
      <c r="O25" s="237">
        <v>195</v>
      </c>
      <c r="P25" s="237">
        <v>20</v>
      </c>
      <c r="Q25" s="237">
        <v>215</v>
      </c>
      <c r="R25" s="238">
        <v>0.22631578947368422</v>
      </c>
      <c r="S25" s="237">
        <v>0</v>
      </c>
      <c r="T25" s="237">
        <v>20</v>
      </c>
      <c r="U25" s="237">
        <v>10</v>
      </c>
      <c r="V25" s="237" t="s">
        <v>5</v>
      </c>
    </row>
    <row r="26" spans="1:22" x14ac:dyDescent="0.2">
      <c r="A26" s="237" t="s">
        <v>112</v>
      </c>
      <c r="B26" s="237" t="s">
        <v>98</v>
      </c>
      <c r="C26" s="237" t="s">
        <v>80</v>
      </c>
      <c r="D26" s="237">
        <v>0.64260002136230465</v>
      </c>
      <c r="E26" s="237">
        <v>1974</v>
      </c>
      <c r="F26" s="237">
        <v>1076</v>
      </c>
      <c r="G26" s="237">
        <v>906</v>
      </c>
      <c r="H26" s="237">
        <v>3071.8953227158981</v>
      </c>
      <c r="I26" s="237">
        <v>1674.4475011359202</v>
      </c>
      <c r="J26" s="237">
        <v>755</v>
      </c>
      <c r="K26" s="237">
        <v>345</v>
      </c>
      <c r="L26" s="237">
        <v>65</v>
      </c>
      <c r="M26" s="237">
        <v>110</v>
      </c>
      <c r="N26" s="238">
        <v>0.14569536423841059</v>
      </c>
      <c r="O26" s="237">
        <v>190</v>
      </c>
      <c r="P26" s="237">
        <v>25</v>
      </c>
      <c r="Q26" s="237">
        <v>215</v>
      </c>
      <c r="R26" s="238">
        <v>0.28476821192052981</v>
      </c>
      <c r="S26" s="237">
        <v>0</v>
      </c>
      <c r="T26" s="237">
        <v>20</v>
      </c>
      <c r="U26" s="237">
        <v>0</v>
      </c>
      <c r="V26" s="237" t="s">
        <v>5</v>
      </c>
    </row>
    <row r="27" spans="1:22" x14ac:dyDescent="0.2">
      <c r="A27" s="241" t="s">
        <v>141</v>
      </c>
      <c r="B27" s="241" t="s">
        <v>98</v>
      </c>
      <c r="C27" s="241" t="s">
        <v>80</v>
      </c>
      <c r="D27" s="241">
        <v>3.361400146484375</v>
      </c>
      <c r="E27" s="241">
        <v>2244</v>
      </c>
      <c r="F27" s="241">
        <v>1044</v>
      </c>
      <c r="G27" s="241">
        <v>986</v>
      </c>
      <c r="H27" s="241">
        <v>667.57895585473727</v>
      </c>
      <c r="I27" s="241">
        <v>310.58486181477082</v>
      </c>
      <c r="J27" s="241">
        <v>830</v>
      </c>
      <c r="K27" s="241">
        <v>570</v>
      </c>
      <c r="L27" s="241">
        <v>70</v>
      </c>
      <c r="M27" s="241">
        <v>75</v>
      </c>
      <c r="N27" s="242">
        <v>9.036144578313253E-2</v>
      </c>
      <c r="O27" s="241">
        <v>85</v>
      </c>
      <c r="P27" s="241">
        <v>0</v>
      </c>
      <c r="Q27" s="241">
        <v>85</v>
      </c>
      <c r="R27" s="242">
        <v>0.10240963855421686</v>
      </c>
      <c r="S27" s="241">
        <v>0</v>
      </c>
      <c r="T27" s="241">
        <v>20</v>
      </c>
      <c r="U27" s="241">
        <v>10</v>
      </c>
      <c r="V27" s="241" t="s">
        <v>6</v>
      </c>
    </row>
    <row r="28" spans="1:22" x14ac:dyDescent="0.2">
      <c r="A28" s="235" t="s">
        <v>117</v>
      </c>
      <c r="B28" s="235" t="s">
        <v>98</v>
      </c>
      <c r="C28" s="235" t="s">
        <v>80</v>
      </c>
      <c r="D28" s="235">
        <v>4.9188000488281247</v>
      </c>
      <c r="E28" s="235">
        <v>4192</v>
      </c>
      <c r="F28" s="235">
        <v>1780</v>
      </c>
      <c r="G28" s="235">
        <v>1716</v>
      </c>
      <c r="H28" s="235">
        <v>852.24037537340416</v>
      </c>
      <c r="I28" s="235">
        <v>361.87687694767641</v>
      </c>
      <c r="J28" s="235">
        <v>1875</v>
      </c>
      <c r="K28" s="235">
        <v>1325</v>
      </c>
      <c r="L28" s="235">
        <v>255</v>
      </c>
      <c r="M28" s="235">
        <v>135</v>
      </c>
      <c r="N28" s="236">
        <v>7.1999999999999995E-2</v>
      </c>
      <c r="O28" s="235">
        <v>125</v>
      </c>
      <c r="P28" s="235">
        <v>10</v>
      </c>
      <c r="Q28" s="235">
        <v>135</v>
      </c>
      <c r="R28" s="236">
        <v>7.1999999999999995E-2</v>
      </c>
      <c r="S28" s="235">
        <v>0</v>
      </c>
      <c r="T28" s="235">
        <v>30</v>
      </c>
      <c r="U28" s="235">
        <v>10</v>
      </c>
      <c r="V28" s="235" t="s">
        <v>7</v>
      </c>
    </row>
    <row r="29" spans="1:22" x14ac:dyDescent="0.2">
      <c r="A29" s="235" t="s">
        <v>118</v>
      </c>
      <c r="B29" s="235" t="s">
        <v>98</v>
      </c>
      <c r="C29" s="235" t="s">
        <v>80</v>
      </c>
      <c r="D29" s="235">
        <v>10.46030029296875</v>
      </c>
      <c r="E29" s="235">
        <v>3593</v>
      </c>
      <c r="F29" s="235">
        <v>1463</v>
      </c>
      <c r="G29" s="235">
        <v>1397</v>
      </c>
      <c r="H29" s="235">
        <v>343.48918285024365</v>
      </c>
      <c r="I29" s="235">
        <v>139.86214152794503</v>
      </c>
      <c r="J29" s="235">
        <v>1590</v>
      </c>
      <c r="K29" s="235">
        <v>1325</v>
      </c>
      <c r="L29" s="235">
        <v>165</v>
      </c>
      <c r="M29" s="235">
        <v>50</v>
      </c>
      <c r="N29" s="236">
        <v>3.1446540880503145E-2</v>
      </c>
      <c r="O29" s="235">
        <v>20</v>
      </c>
      <c r="P29" s="235">
        <v>10</v>
      </c>
      <c r="Q29" s="235">
        <v>30</v>
      </c>
      <c r="R29" s="236">
        <v>1.8867924528301886E-2</v>
      </c>
      <c r="S29" s="235">
        <v>0</v>
      </c>
      <c r="T29" s="235">
        <v>10</v>
      </c>
      <c r="U29" s="235">
        <v>15</v>
      </c>
      <c r="V29" s="235" t="s">
        <v>7</v>
      </c>
    </row>
    <row r="30" spans="1:22" x14ac:dyDescent="0.2">
      <c r="A30" s="233" t="s">
        <v>126</v>
      </c>
      <c r="B30" s="233" t="s">
        <v>98</v>
      </c>
      <c r="C30" s="233" t="s">
        <v>80</v>
      </c>
      <c r="D30" s="233">
        <v>98.487402343750006</v>
      </c>
      <c r="E30" s="233">
        <v>3641</v>
      </c>
      <c r="F30" s="233">
        <v>1484</v>
      </c>
      <c r="G30" s="233">
        <v>1403</v>
      </c>
      <c r="H30" s="233">
        <v>36.96919517982451</v>
      </c>
      <c r="I30" s="233">
        <v>15.067916958763959</v>
      </c>
      <c r="J30" s="233">
        <v>1685</v>
      </c>
      <c r="K30" s="233">
        <v>1415</v>
      </c>
      <c r="L30" s="233">
        <v>180</v>
      </c>
      <c r="M30" s="233">
        <v>25</v>
      </c>
      <c r="N30" s="234">
        <v>1.483679525222552E-2</v>
      </c>
      <c r="O30" s="233">
        <v>35</v>
      </c>
      <c r="P30" s="233">
        <v>0</v>
      </c>
      <c r="Q30" s="233">
        <v>35</v>
      </c>
      <c r="R30" s="234">
        <v>2.0771513353115726E-2</v>
      </c>
      <c r="S30" s="233">
        <v>0</v>
      </c>
      <c r="T30" s="233">
        <v>0</v>
      </c>
      <c r="U30" s="233">
        <v>25</v>
      </c>
      <c r="V30" s="233" t="s">
        <v>3</v>
      </c>
    </row>
    <row r="31" spans="1:22" x14ac:dyDescent="0.2">
      <c r="A31" s="235" t="s">
        <v>119</v>
      </c>
      <c r="B31" s="235" t="s">
        <v>98</v>
      </c>
      <c r="C31" s="235" t="s">
        <v>80</v>
      </c>
      <c r="D31" s="235">
        <v>4.8907000732421873</v>
      </c>
      <c r="E31" s="235">
        <v>3196</v>
      </c>
      <c r="F31" s="235">
        <v>1249</v>
      </c>
      <c r="G31" s="235">
        <v>1192</v>
      </c>
      <c r="H31" s="235">
        <v>653.48517638320004</v>
      </c>
      <c r="I31" s="235">
        <v>255.38266123360978</v>
      </c>
      <c r="J31" s="235">
        <v>1255</v>
      </c>
      <c r="K31" s="235">
        <v>1010</v>
      </c>
      <c r="L31" s="235">
        <v>135</v>
      </c>
      <c r="M31" s="235">
        <v>45</v>
      </c>
      <c r="N31" s="236">
        <v>3.5856573705179286E-2</v>
      </c>
      <c r="O31" s="235">
        <v>55</v>
      </c>
      <c r="P31" s="235">
        <v>0</v>
      </c>
      <c r="Q31" s="235">
        <v>55</v>
      </c>
      <c r="R31" s="236">
        <v>4.3824701195219126E-2</v>
      </c>
      <c r="S31" s="235">
        <v>0</v>
      </c>
      <c r="T31" s="235">
        <v>10</v>
      </c>
      <c r="U31" s="235">
        <v>10</v>
      </c>
      <c r="V31" s="235" t="s">
        <v>7</v>
      </c>
    </row>
    <row r="32" spans="1:22" x14ac:dyDescent="0.2">
      <c r="A32" s="235" t="s">
        <v>120</v>
      </c>
      <c r="B32" s="235" t="s">
        <v>98</v>
      </c>
      <c r="C32" s="235" t="s">
        <v>80</v>
      </c>
      <c r="D32" s="235">
        <v>18.764599609375001</v>
      </c>
      <c r="E32" s="235">
        <v>3069</v>
      </c>
      <c r="F32" s="235">
        <v>1468</v>
      </c>
      <c r="G32" s="235">
        <v>1310</v>
      </c>
      <c r="H32" s="235">
        <v>163.55265041022744</v>
      </c>
      <c r="I32" s="235">
        <v>78.232417987036129</v>
      </c>
      <c r="J32" s="235">
        <v>1300</v>
      </c>
      <c r="K32" s="235">
        <v>925</v>
      </c>
      <c r="L32" s="235">
        <v>180</v>
      </c>
      <c r="M32" s="235">
        <v>90</v>
      </c>
      <c r="N32" s="236">
        <v>6.9230769230769235E-2</v>
      </c>
      <c r="O32" s="235">
        <v>85</v>
      </c>
      <c r="P32" s="235">
        <v>0</v>
      </c>
      <c r="Q32" s="235">
        <v>85</v>
      </c>
      <c r="R32" s="236">
        <v>6.5384615384615388E-2</v>
      </c>
      <c r="S32" s="235">
        <v>0</v>
      </c>
      <c r="T32" s="235">
        <v>10</v>
      </c>
      <c r="U32" s="235">
        <v>0</v>
      </c>
      <c r="V32" s="235" t="s">
        <v>7</v>
      </c>
    </row>
    <row r="33" spans="1:22" x14ac:dyDescent="0.2">
      <c r="A33" s="233" t="s">
        <v>127</v>
      </c>
      <c r="B33" s="233" t="s">
        <v>98</v>
      </c>
      <c r="C33" s="233" t="s">
        <v>80</v>
      </c>
      <c r="D33" s="233">
        <v>13.78010009765625</v>
      </c>
      <c r="E33" s="233">
        <v>1963</v>
      </c>
      <c r="F33" s="233">
        <v>852</v>
      </c>
      <c r="G33" s="233">
        <v>790</v>
      </c>
      <c r="H33" s="233">
        <v>142.45179542156384</v>
      </c>
      <c r="I33" s="233">
        <v>61.828288180933463</v>
      </c>
      <c r="J33" s="233">
        <v>875</v>
      </c>
      <c r="K33" s="233">
        <v>575</v>
      </c>
      <c r="L33" s="233">
        <v>130</v>
      </c>
      <c r="M33" s="233">
        <v>75</v>
      </c>
      <c r="N33" s="234">
        <v>8.5714285714285715E-2</v>
      </c>
      <c r="O33" s="233">
        <v>80</v>
      </c>
      <c r="P33" s="233">
        <v>0</v>
      </c>
      <c r="Q33" s="233">
        <v>80</v>
      </c>
      <c r="R33" s="234">
        <v>9.1428571428571428E-2</v>
      </c>
      <c r="S33" s="233">
        <v>0</v>
      </c>
      <c r="T33" s="233">
        <v>10</v>
      </c>
      <c r="U33" s="233">
        <v>10</v>
      </c>
      <c r="V33" s="233" t="s">
        <v>3</v>
      </c>
    </row>
    <row r="34" spans="1:22" x14ac:dyDescent="0.2">
      <c r="A34" s="233" t="s">
        <v>128</v>
      </c>
      <c r="B34" s="233" t="s">
        <v>98</v>
      </c>
      <c r="C34" s="233" t="s">
        <v>80</v>
      </c>
      <c r="D34" s="233">
        <v>57.830498046875</v>
      </c>
      <c r="E34" s="233">
        <v>5947</v>
      </c>
      <c r="F34" s="233">
        <v>2311</v>
      </c>
      <c r="G34" s="233">
        <v>2206</v>
      </c>
      <c r="H34" s="233">
        <v>102.8350126810184</v>
      </c>
      <c r="I34" s="233">
        <v>39.96161330180486</v>
      </c>
      <c r="J34" s="233">
        <v>2850</v>
      </c>
      <c r="K34" s="233">
        <v>2315</v>
      </c>
      <c r="L34" s="233">
        <v>390</v>
      </c>
      <c r="M34" s="233">
        <v>60</v>
      </c>
      <c r="N34" s="234">
        <v>2.1052631578947368E-2</v>
      </c>
      <c r="O34" s="233">
        <v>30</v>
      </c>
      <c r="P34" s="233">
        <v>0</v>
      </c>
      <c r="Q34" s="233">
        <v>30</v>
      </c>
      <c r="R34" s="234">
        <v>1.0526315789473684E-2</v>
      </c>
      <c r="S34" s="233">
        <v>0</v>
      </c>
      <c r="T34" s="233">
        <v>25</v>
      </c>
      <c r="U34" s="233">
        <v>35</v>
      </c>
      <c r="V34" s="233" t="s">
        <v>3</v>
      </c>
    </row>
    <row r="35" spans="1:22" x14ac:dyDescent="0.2">
      <c r="A35" s="233" t="s">
        <v>129</v>
      </c>
      <c r="B35" s="233" t="s">
        <v>98</v>
      </c>
      <c r="C35" s="233" t="s">
        <v>80</v>
      </c>
      <c r="D35" s="233">
        <v>59.729399414062499</v>
      </c>
      <c r="E35" s="233">
        <v>4981</v>
      </c>
      <c r="F35" s="233">
        <v>1895</v>
      </c>
      <c r="G35" s="233">
        <v>1794</v>
      </c>
      <c r="H35" s="233">
        <v>83.392768868646769</v>
      </c>
      <c r="I35" s="233">
        <v>31.726419796443611</v>
      </c>
      <c r="J35" s="233">
        <v>2300</v>
      </c>
      <c r="K35" s="233">
        <v>1945</v>
      </c>
      <c r="L35" s="233">
        <v>230</v>
      </c>
      <c r="M35" s="233">
        <v>30</v>
      </c>
      <c r="N35" s="234">
        <v>1.3043478260869565E-2</v>
      </c>
      <c r="O35" s="233">
        <v>80</v>
      </c>
      <c r="P35" s="233">
        <v>0</v>
      </c>
      <c r="Q35" s="233">
        <v>80</v>
      </c>
      <c r="R35" s="234">
        <v>3.4782608695652174E-2</v>
      </c>
      <c r="S35" s="233">
        <v>0</v>
      </c>
      <c r="T35" s="233">
        <v>0</v>
      </c>
      <c r="U35" s="233">
        <v>0</v>
      </c>
      <c r="V35" s="233" t="s">
        <v>3</v>
      </c>
    </row>
    <row r="36" spans="1:22" x14ac:dyDescent="0.2">
      <c r="A36" s="233" t="s">
        <v>130</v>
      </c>
      <c r="B36" s="233" t="s">
        <v>98</v>
      </c>
      <c r="C36" s="233" t="s">
        <v>80</v>
      </c>
      <c r="D36" s="233">
        <v>528.52390000000003</v>
      </c>
      <c r="E36" s="233">
        <v>3288</v>
      </c>
      <c r="F36" s="233">
        <v>1434</v>
      </c>
      <c r="G36" s="233">
        <v>1285</v>
      </c>
      <c r="H36" s="233">
        <v>6.2210999351211926</v>
      </c>
      <c r="I36" s="233">
        <v>2.7132169425072354</v>
      </c>
      <c r="J36" s="233">
        <v>1460</v>
      </c>
      <c r="K36" s="233">
        <v>1285</v>
      </c>
      <c r="L36" s="233">
        <v>115</v>
      </c>
      <c r="M36" s="233">
        <v>10</v>
      </c>
      <c r="N36" s="234">
        <v>6.8493150684931503E-3</v>
      </c>
      <c r="O36" s="233">
        <v>20</v>
      </c>
      <c r="P36" s="233">
        <v>0</v>
      </c>
      <c r="Q36" s="233">
        <v>20</v>
      </c>
      <c r="R36" s="234">
        <v>1.3698630136986301E-2</v>
      </c>
      <c r="S36" s="233">
        <v>0</v>
      </c>
      <c r="T36" s="233">
        <v>10</v>
      </c>
      <c r="U36" s="233">
        <v>25</v>
      </c>
      <c r="V36" s="233" t="s">
        <v>3</v>
      </c>
    </row>
    <row r="37" spans="1:22" x14ac:dyDescent="0.2">
      <c r="A37" s="233" t="s">
        <v>131</v>
      </c>
      <c r="B37" s="233" t="s">
        <v>98</v>
      </c>
      <c r="C37" s="233" t="s">
        <v>80</v>
      </c>
      <c r="D37" s="233">
        <v>209.39860000000002</v>
      </c>
      <c r="E37" s="233">
        <v>824</v>
      </c>
      <c r="F37" s="233">
        <v>490</v>
      </c>
      <c r="G37" s="233">
        <v>356</v>
      </c>
      <c r="H37" s="233">
        <v>3.9350788400686536</v>
      </c>
      <c r="I37" s="233">
        <v>2.3400347471282039</v>
      </c>
      <c r="J37" s="233">
        <v>330</v>
      </c>
      <c r="K37" s="233">
        <v>280</v>
      </c>
      <c r="L37" s="233">
        <v>45</v>
      </c>
      <c r="M37" s="233">
        <v>0</v>
      </c>
      <c r="N37" s="234">
        <v>0</v>
      </c>
      <c r="O37" s="233">
        <v>0</v>
      </c>
      <c r="P37" s="233">
        <v>0</v>
      </c>
      <c r="Q37" s="233">
        <v>0</v>
      </c>
      <c r="R37" s="234">
        <v>0</v>
      </c>
      <c r="S37" s="233">
        <v>0</v>
      </c>
      <c r="T37" s="233">
        <v>0</v>
      </c>
      <c r="U37" s="233">
        <v>0</v>
      </c>
      <c r="V37" s="233" t="s">
        <v>3</v>
      </c>
    </row>
    <row r="38" spans="1:22" x14ac:dyDescent="0.2">
      <c r="A38" s="233" t="s">
        <v>132</v>
      </c>
      <c r="B38" s="233" t="s">
        <v>98</v>
      </c>
      <c r="C38" s="233" t="s">
        <v>80</v>
      </c>
      <c r="D38" s="233">
        <v>588.42190000000005</v>
      </c>
      <c r="E38" s="233">
        <v>758</v>
      </c>
      <c r="F38" s="233">
        <v>330</v>
      </c>
      <c r="G38" s="233">
        <v>305</v>
      </c>
      <c r="H38" s="233">
        <v>1.2881913470589723</v>
      </c>
      <c r="I38" s="233">
        <v>0.5608220904082597</v>
      </c>
      <c r="J38" s="233">
        <v>365</v>
      </c>
      <c r="K38" s="233">
        <v>255</v>
      </c>
      <c r="L38" s="233">
        <v>75</v>
      </c>
      <c r="M38" s="233">
        <v>10</v>
      </c>
      <c r="N38" s="234">
        <v>2.7397260273972601E-2</v>
      </c>
      <c r="O38" s="233">
        <v>10</v>
      </c>
      <c r="P38" s="233">
        <v>0</v>
      </c>
      <c r="Q38" s="233">
        <v>10</v>
      </c>
      <c r="R38" s="234">
        <v>2.7397260273972601E-2</v>
      </c>
      <c r="S38" s="233">
        <v>0</v>
      </c>
      <c r="T38" s="233">
        <v>0</v>
      </c>
      <c r="U38" s="233">
        <v>15</v>
      </c>
      <c r="V38" s="233" t="s">
        <v>3</v>
      </c>
    </row>
    <row r="39" spans="1:22" x14ac:dyDescent="0.2">
      <c r="A39" s="235" t="s">
        <v>121</v>
      </c>
      <c r="B39" s="235" t="s">
        <v>98</v>
      </c>
      <c r="C39" s="235" t="s">
        <v>80</v>
      </c>
      <c r="D39" s="235">
        <v>13.29239990234375</v>
      </c>
      <c r="E39" s="235">
        <v>4219</v>
      </c>
      <c r="F39" s="235">
        <v>1590</v>
      </c>
      <c r="G39" s="235">
        <v>1531</v>
      </c>
      <c r="H39" s="235">
        <v>317.39941853961943</v>
      </c>
      <c r="I39" s="235">
        <v>119.61722575918343</v>
      </c>
      <c r="J39" s="235">
        <v>1770</v>
      </c>
      <c r="K39" s="235">
        <v>1565</v>
      </c>
      <c r="L39" s="235">
        <v>170</v>
      </c>
      <c r="M39" s="235">
        <v>0</v>
      </c>
      <c r="N39" s="236">
        <v>0</v>
      </c>
      <c r="O39" s="235">
        <v>35</v>
      </c>
      <c r="P39" s="235">
        <v>0</v>
      </c>
      <c r="Q39" s="235">
        <v>35</v>
      </c>
      <c r="R39" s="236">
        <v>1.977401129943503E-2</v>
      </c>
      <c r="S39" s="235">
        <v>0</v>
      </c>
      <c r="T39" s="235">
        <v>0</v>
      </c>
      <c r="U39" s="235">
        <v>10</v>
      </c>
      <c r="V39" s="235" t="s">
        <v>7</v>
      </c>
    </row>
    <row r="40" spans="1:22" x14ac:dyDescent="0.2">
      <c r="A40" s="235" t="s">
        <v>122</v>
      </c>
      <c r="B40" s="235" t="s">
        <v>98</v>
      </c>
      <c r="C40" s="235" t="s">
        <v>80</v>
      </c>
      <c r="D40" s="235">
        <v>21.442099609374999</v>
      </c>
      <c r="E40" s="235">
        <v>7418</v>
      </c>
      <c r="F40" s="235">
        <v>2946</v>
      </c>
      <c r="G40" s="235">
        <v>2788</v>
      </c>
      <c r="H40" s="235">
        <v>345.9549267627072</v>
      </c>
      <c r="I40" s="235">
        <v>137.39326155876722</v>
      </c>
      <c r="J40" s="235">
        <v>3665</v>
      </c>
      <c r="K40" s="235">
        <v>3225</v>
      </c>
      <c r="L40" s="235">
        <v>280</v>
      </c>
      <c r="M40" s="235">
        <v>0</v>
      </c>
      <c r="N40" s="236">
        <v>0</v>
      </c>
      <c r="O40" s="235">
        <v>80</v>
      </c>
      <c r="P40" s="235">
        <v>25</v>
      </c>
      <c r="Q40" s="235">
        <v>105</v>
      </c>
      <c r="R40" s="236">
        <v>2.8649386084583901E-2</v>
      </c>
      <c r="S40" s="235">
        <v>0</v>
      </c>
      <c r="T40" s="235">
        <v>20</v>
      </c>
      <c r="U40" s="235">
        <v>30</v>
      </c>
      <c r="V40" s="235" t="s">
        <v>7</v>
      </c>
    </row>
    <row r="41" spans="1:22" x14ac:dyDescent="0.2">
      <c r="A41" s="233" t="s">
        <v>133</v>
      </c>
      <c r="B41" s="233" t="s">
        <v>98</v>
      </c>
      <c r="C41" s="233" t="s">
        <v>80</v>
      </c>
      <c r="D41" s="233">
        <v>200.53919999999999</v>
      </c>
      <c r="E41" s="233">
        <v>2888</v>
      </c>
      <c r="F41" s="233">
        <v>1525</v>
      </c>
      <c r="G41" s="233">
        <v>1147</v>
      </c>
      <c r="H41" s="233">
        <v>14.401174433726673</v>
      </c>
      <c r="I41" s="233">
        <v>7.604498272656917</v>
      </c>
      <c r="J41" s="233">
        <v>1380</v>
      </c>
      <c r="K41" s="233">
        <v>1235</v>
      </c>
      <c r="L41" s="233">
        <v>105</v>
      </c>
      <c r="M41" s="233">
        <v>20</v>
      </c>
      <c r="N41" s="234">
        <v>1.4492753623188406E-2</v>
      </c>
      <c r="O41" s="233">
        <v>15</v>
      </c>
      <c r="P41" s="233">
        <v>0</v>
      </c>
      <c r="Q41" s="233">
        <v>15</v>
      </c>
      <c r="R41" s="234">
        <v>1.0869565217391304E-2</v>
      </c>
      <c r="S41" s="233">
        <v>0</v>
      </c>
      <c r="T41" s="233">
        <v>0</v>
      </c>
      <c r="U41" s="233">
        <v>10</v>
      </c>
      <c r="V41" s="233" t="s">
        <v>3</v>
      </c>
    </row>
    <row r="42" spans="1:22" x14ac:dyDescent="0.2">
      <c r="A42" s="233" t="s">
        <v>134</v>
      </c>
      <c r="B42" s="233" t="s">
        <v>98</v>
      </c>
      <c r="C42" s="233" t="s">
        <v>80</v>
      </c>
      <c r="D42" s="233">
        <v>114.30660156250001</v>
      </c>
      <c r="E42" s="233">
        <v>1043</v>
      </c>
      <c r="F42" s="233">
        <v>505</v>
      </c>
      <c r="G42" s="233">
        <v>406</v>
      </c>
      <c r="H42" s="233">
        <v>9.1245823578239573</v>
      </c>
      <c r="I42" s="233">
        <v>4.4179425605954927</v>
      </c>
      <c r="J42" s="233">
        <v>385</v>
      </c>
      <c r="K42" s="233">
        <v>340</v>
      </c>
      <c r="L42" s="233">
        <v>25</v>
      </c>
      <c r="M42" s="233">
        <v>0</v>
      </c>
      <c r="N42" s="234">
        <v>0</v>
      </c>
      <c r="O42" s="233">
        <v>10</v>
      </c>
      <c r="P42" s="233">
        <v>0</v>
      </c>
      <c r="Q42" s="233">
        <v>10</v>
      </c>
      <c r="R42" s="234">
        <v>2.5974025974025976E-2</v>
      </c>
      <c r="S42" s="233">
        <v>0</v>
      </c>
      <c r="T42" s="233">
        <v>0</v>
      </c>
      <c r="U42" s="233">
        <v>0</v>
      </c>
      <c r="V42" s="233" t="s">
        <v>3</v>
      </c>
    </row>
    <row r="43" spans="1:22" x14ac:dyDescent="0.2">
      <c r="A43" s="235" t="s">
        <v>123</v>
      </c>
      <c r="B43" s="235" t="s">
        <v>98</v>
      </c>
      <c r="C43" s="235" t="s">
        <v>80</v>
      </c>
      <c r="D43" s="235">
        <v>27.346398925781251</v>
      </c>
      <c r="E43" s="235">
        <v>9085</v>
      </c>
      <c r="F43" s="235">
        <v>3043</v>
      </c>
      <c r="G43" s="235">
        <v>2969</v>
      </c>
      <c r="H43" s="235">
        <v>332.21924483208545</v>
      </c>
      <c r="I43" s="235">
        <v>111.27607727287133</v>
      </c>
      <c r="J43" s="235">
        <v>4670</v>
      </c>
      <c r="K43" s="235">
        <v>3945</v>
      </c>
      <c r="L43" s="235">
        <v>570</v>
      </c>
      <c r="M43" s="235">
        <v>25</v>
      </c>
      <c r="N43" s="236">
        <v>5.3533190578158455E-3</v>
      </c>
      <c r="O43" s="235">
        <v>90</v>
      </c>
      <c r="P43" s="235">
        <v>0</v>
      </c>
      <c r="Q43" s="235">
        <v>90</v>
      </c>
      <c r="R43" s="236">
        <v>1.9271948608137045E-2</v>
      </c>
      <c r="S43" s="235">
        <v>0</v>
      </c>
      <c r="T43" s="235">
        <v>0</v>
      </c>
      <c r="U43" s="235">
        <v>40</v>
      </c>
      <c r="V43" s="235" t="s">
        <v>7</v>
      </c>
    </row>
    <row r="44" spans="1:22" x14ac:dyDescent="0.2">
      <c r="A44" s="235" t="s">
        <v>124</v>
      </c>
      <c r="B44" s="235" t="s">
        <v>98</v>
      </c>
      <c r="C44" s="235" t="s">
        <v>80</v>
      </c>
      <c r="D44" s="235">
        <v>29.71179931640625</v>
      </c>
      <c r="E44" s="235">
        <v>6154</v>
      </c>
      <c r="F44" s="235">
        <v>2281</v>
      </c>
      <c r="G44" s="235">
        <v>2230</v>
      </c>
      <c r="H44" s="235">
        <v>207.12310063974775</v>
      </c>
      <c r="I44" s="235">
        <v>76.770847019705002</v>
      </c>
      <c r="J44" s="235">
        <v>3150</v>
      </c>
      <c r="K44" s="235">
        <v>2690</v>
      </c>
      <c r="L44" s="235">
        <v>335</v>
      </c>
      <c r="M44" s="235">
        <v>15</v>
      </c>
      <c r="N44" s="236">
        <v>4.7619047619047623E-3</v>
      </c>
      <c r="O44" s="235">
        <v>75</v>
      </c>
      <c r="P44" s="235">
        <v>0</v>
      </c>
      <c r="Q44" s="235">
        <v>75</v>
      </c>
      <c r="R44" s="236">
        <v>2.3809523809523808E-2</v>
      </c>
      <c r="S44" s="235">
        <v>0</v>
      </c>
      <c r="T44" s="235">
        <v>10</v>
      </c>
      <c r="U44" s="235">
        <v>20</v>
      </c>
      <c r="V44" s="235" t="s">
        <v>7</v>
      </c>
    </row>
    <row r="45" spans="1:22" x14ac:dyDescent="0.2">
      <c r="A45" s="233" t="s">
        <v>135</v>
      </c>
      <c r="B45" s="233" t="s">
        <v>98</v>
      </c>
      <c r="C45" s="233" t="s">
        <v>80</v>
      </c>
      <c r="D45" s="233">
        <v>142.395595703125</v>
      </c>
      <c r="E45" s="233">
        <v>6728</v>
      </c>
      <c r="F45" s="233">
        <v>2506</v>
      </c>
      <c r="G45" s="233">
        <v>2395</v>
      </c>
      <c r="H45" s="233">
        <v>47.248652367218881</v>
      </c>
      <c r="I45" s="233">
        <v>17.598858922748295</v>
      </c>
      <c r="J45" s="233">
        <v>3110</v>
      </c>
      <c r="K45" s="233">
        <v>2565</v>
      </c>
      <c r="L45" s="233">
        <v>415</v>
      </c>
      <c r="M45" s="233">
        <v>10</v>
      </c>
      <c r="N45" s="234">
        <v>3.2154340836012861E-3</v>
      </c>
      <c r="O45" s="233">
        <v>105</v>
      </c>
      <c r="P45" s="233">
        <v>0</v>
      </c>
      <c r="Q45" s="233">
        <v>105</v>
      </c>
      <c r="R45" s="234">
        <v>3.3762057877813507E-2</v>
      </c>
      <c r="S45" s="233">
        <v>0</v>
      </c>
      <c r="T45" s="233">
        <v>0</v>
      </c>
      <c r="U45" s="233">
        <v>15</v>
      </c>
      <c r="V45" s="233" t="s">
        <v>3</v>
      </c>
    </row>
    <row r="46" spans="1:22" x14ac:dyDescent="0.2">
      <c r="A46" s="233" t="s">
        <v>136</v>
      </c>
      <c r="B46" s="233" t="s">
        <v>98</v>
      </c>
      <c r="C46" s="233" t="s">
        <v>80</v>
      </c>
      <c r="D46" s="233">
        <v>289.1105</v>
      </c>
      <c r="E46" s="233">
        <v>4109</v>
      </c>
      <c r="F46" s="233">
        <v>1619</v>
      </c>
      <c r="G46" s="233">
        <v>1500</v>
      </c>
      <c r="H46" s="233">
        <v>14.212558865900753</v>
      </c>
      <c r="I46" s="233">
        <v>5.599934972960166</v>
      </c>
      <c r="J46" s="233">
        <v>1960</v>
      </c>
      <c r="K46" s="233">
        <v>1715</v>
      </c>
      <c r="L46" s="233">
        <v>190</v>
      </c>
      <c r="M46" s="233">
        <v>15</v>
      </c>
      <c r="N46" s="234">
        <v>7.6530612244897957E-3</v>
      </c>
      <c r="O46" s="233">
        <v>15</v>
      </c>
      <c r="P46" s="233">
        <v>0</v>
      </c>
      <c r="Q46" s="233">
        <v>15</v>
      </c>
      <c r="R46" s="234">
        <v>7.6530612244897957E-3</v>
      </c>
      <c r="S46" s="233">
        <v>0</v>
      </c>
      <c r="T46" s="233">
        <v>0</v>
      </c>
      <c r="U46" s="233">
        <v>20</v>
      </c>
      <c r="V46" s="233" t="s">
        <v>3</v>
      </c>
    </row>
    <row r="47" spans="1:22" x14ac:dyDescent="0.2">
      <c r="A47" s="233" t="s">
        <v>137</v>
      </c>
      <c r="B47" s="233" t="s">
        <v>98</v>
      </c>
      <c r="C47" s="233" t="s">
        <v>80</v>
      </c>
      <c r="D47" s="233">
        <v>819.8386999999999</v>
      </c>
      <c r="E47" s="233">
        <v>2851</v>
      </c>
      <c r="F47" s="233">
        <v>1329</v>
      </c>
      <c r="G47" s="233">
        <v>1104</v>
      </c>
      <c r="H47" s="233">
        <v>3.4775133206080664</v>
      </c>
      <c r="I47" s="233">
        <v>1.621050579827471</v>
      </c>
      <c r="J47" s="233">
        <v>1165</v>
      </c>
      <c r="K47" s="233">
        <v>945</v>
      </c>
      <c r="L47" s="233">
        <v>130</v>
      </c>
      <c r="M47" s="233">
        <v>0</v>
      </c>
      <c r="N47" s="234">
        <v>0</v>
      </c>
      <c r="O47" s="233">
        <v>70</v>
      </c>
      <c r="P47" s="233">
        <v>10</v>
      </c>
      <c r="Q47" s="233">
        <v>80</v>
      </c>
      <c r="R47" s="234">
        <v>6.8669527896995708E-2</v>
      </c>
      <c r="S47" s="233">
        <v>0</v>
      </c>
      <c r="T47" s="233">
        <v>0</v>
      </c>
      <c r="U47" s="233">
        <v>10</v>
      </c>
      <c r="V47" s="233" t="s">
        <v>3</v>
      </c>
    </row>
  </sheetData>
  <sortState ref="A2:V48">
    <sortCondition ref="A2:A4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3"/>
  <sheetViews>
    <sheetView workbookViewId="0">
      <selection activeCell="C20" sqref="C20"/>
    </sheetView>
  </sheetViews>
  <sheetFormatPr defaultRowHeight="15" x14ac:dyDescent="0.25"/>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3100000</v>
      </c>
      <c r="B2">
        <v>126202</v>
      </c>
      <c r="C2">
        <v>129057</v>
      </c>
      <c r="D2">
        <v>58398</v>
      </c>
      <c r="E2">
        <v>52872</v>
      </c>
      <c r="F2">
        <v>36</v>
      </c>
      <c r="G2">
        <v>3509.62</v>
      </c>
      <c r="H2">
        <v>55965</v>
      </c>
      <c r="I2">
        <v>44835</v>
      </c>
      <c r="J2">
        <v>5190</v>
      </c>
      <c r="K2">
        <v>2310</v>
      </c>
      <c r="L2">
        <v>2870</v>
      </c>
      <c r="M2">
        <v>125</v>
      </c>
      <c r="N2">
        <v>635</v>
      </c>
    </row>
    <row r="3" spans="1:14" x14ac:dyDescent="0.25">
      <c r="A3">
        <v>3100001.01</v>
      </c>
      <c r="B3">
        <v>2810</v>
      </c>
      <c r="C3">
        <v>2926</v>
      </c>
      <c r="D3">
        <v>1217</v>
      </c>
      <c r="E3">
        <v>1149</v>
      </c>
      <c r="F3">
        <v>39.799999999999997</v>
      </c>
      <c r="G3">
        <v>70.66</v>
      </c>
      <c r="H3">
        <v>1355</v>
      </c>
      <c r="I3">
        <v>1110</v>
      </c>
      <c r="J3">
        <v>175</v>
      </c>
      <c r="K3">
        <v>45</v>
      </c>
      <c r="L3">
        <v>0</v>
      </c>
      <c r="M3">
        <v>10</v>
      </c>
      <c r="N3">
        <v>15</v>
      </c>
    </row>
    <row r="4" spans="1:14" x14ac:dyDescent="0.25">
      <c r="A4">
        <v>3100001.02</v>
      </c>
      <c r="B4">
        <v>3463</v>
      </c>
      <c r="C4">
        <v>3495</v>
      </c>
      <c r="D4">
        <v>1575</v>
      </c>
      <c r="E4">
        <v>1503</v>
      </c>
      <c r="F4">
        <v>434.9</v>
      </c>
      <c r="G4">
        <v>7.96</v>
      </c>
      <c r="H4">
        <v>1675</v>
      </c>
      <c r="I4">
        <v>1305</v>
      </c>
      <c r="J4">
        <v>225</v>
      </c>
      <c r="K4">
        <v>90</v>
      </c>
      <c r="L4">
        <v>30</v>
      </c>
      <c r="M4">
        <v>10</v>
      </c>
      <c r="N4">
        <v>20</v>
      </c>
    </row>
    <row r="5" spans="1:14" x14ac:dyDescent="0.25">
      <c r="A5">
        <v>3100002.01</v>
      </c>
      <c r="B5">
        <v>3361</v>
      </c>
      <c r="C5">
        <v>3397</v>
      </c>
      <c r="D5">
        <v>1611</v>
      </c>
      <c r="E5">
        <v>1497</v>
      </c>
      <c r="F5">
        <v>969.5</v>
      </c>
      <c r="G5">
        <v>3.47</v>
      </c>
      <c r="H5">
        <v>1515</v>
      </c>
      <c r="I5">
        <v>1180</v>
      </c>
      <c r="J5">
        <v>205</v>
      </c>
      <c r="K5">
        <v>45</v>
      </c>
      <c r="L5">
        <v>60</v>
      </c>
      <c r="M5">
        <v>10</v>
      </c>
      <c r="N5">
        <v>15</v>
      </c>
    </row>
    <row r="6" spans="1:14" x14ac:dyDescent="0.25">
      <c r="A6">
        <v>3100002.02</v>
      </c>
      <c r="B6">
        <v>1717</v>
      </c>
      <c r="C6">
        <v>1932</v>
      </c>
      <c r="D6">
        <v>951</v>
      </c>
      <c r="E6">
        <v>834</v>
      </c>
      <c r="F6">
        <v>362.8</v>
      </c>
      <c r="G6">
        <v>4.7300000000000004</v>
      </c>
      <c r="H6">
        <v>805</v>
      </c>
      <c r="I6">
        <v>525</v>
      </c>
      <c r="J6">
        <v>85</v>
      </c>
      <c r="K6">
        <v>95</v>
      </c>
      <c r="L6">
        <v>80</v>
      </c>
      <c r="M6">
        <v>0</v>
      </c>
      <c r="N6">
        <v>20</v>
      </c>
    </row>
    <row r="7" spans="1:14" x14ac:dyDescent="0.25">
      <c r="A7">
        <v>3100003</v>
      </c>
      <c r="B7">
        <v>1760</v>
      </c>
      <c r="C7">
        <v>1843</v>
      </c>
      <c r="D7">
        <v>877</v>
      </c>
      <c r="E7">
        <v>798</v>
      </c>
      <c r="F7">
        <v>1097.0999999999999</v>
      </c>
      <c r="G7">
        <v>1.6</v>
      </c>
      <c r="H7">
        <v>765</v>
      </c>
      <c r="I7">
        <v>540</v>
      </c>
      <c r="J7">
        <v>95</v>
      </c>
      <c r="K7">
        <v>70</v>
      </c>
      <c r="L7">
        <v>55</v>
      </c>
      <c r="M7">
        <v>0</v>
      </c>
      <c r="N7">
        <v>10</v>
      </c>
    </row>
    <row r="8" spans="1:14" x14ac:dyDescent="0.25">
      <c r="A8">
        <v>3100004</v>
      </c>
      <c r="B8">
        <v>2541</v>
      </c>
      <c r="C8">
        <v>2867</v>
      </c>
      <c r="D8">
        <v>1248</v>
      </c>
      <c r="E8">
        <v>1081</v>
      </c>
      <c r="F8">
        <v>2703.8</v>
      </c>
      <c r="G8">
        <v>0.94</v>
      </c>
      <c r="H8">
        <v>945</v>
      </c>
      <c r="I8">
        <v>595</v>
      </c>
      <c r="J8">
        <v>140</v>
      </c>
      <c r="K8">
        <v>125</v>
      </c>
      <c r="L8">
        <v>75</v>
      </c>
      <c r="M8">
        <v>10</v>
      </c>
      <c r="N8">
        <v>10</v>
      </c>
    </row>
    <row r="9" spans="1:14" x14ac:dyDescent="0.25">
      <c r="A9">
        <v>3100005</v>
      </c>
      <c r="B9">
        <v>10</v>
      </c>
      <c r="C9">
        <v>10</v>
      </c>
      <c r="D9">
        <v>6</v>
      </c>
      <c r="E9">
        <v>6</v>
      </c>
      <c r="F9">
        <v>10.3</v>
      </c>
      <c r="G9">
        <v>0.97</v>
      </c>
    </row>
    <row r="10" spans="1:14" x14ac:dyDescent="0.25">
      <c r="A10">
        <v>3100006</v>
      </c>
      <c r="B10">
        <v>517</v>
      </c>
      <c r="C10">
        <v>524</v>
      </c>
      <c r="D10">
        <v>413</v>
      </c>
      <c r="E10">
        <v>318</v>
      </c>
      <c r="F10">
        <v>1762.1</v>
      </c>
      <c r="G10">
        <v>0.28999999999999998</v>
      </c>
      <c r="H10">
        <v>125</v>
      </c>
      <c r="I10">
        <v>35</v>
      </c>
      <c r="J10">
        <v>30</v>
      </c>
      <c r="K10">
        <v>20</v>
      </c>
      <c r="L10">
        <v>45</v>
      </c>
      <c r="M10">
        <v>0</v>
      </c>
      <c r="N10">
        <v>0</v>
      </c>
    </row>
    <row r="11" spans="1:14" x14ac:dyDescent="0.25">
      <c r="A11">
        <v>3100007</v>
      </c>
      <c r="B11">
        <v>947</v>
      </c>
      <c r="C11">
        <v>1193</v>
      </c>
      <c r="D11">
        <v>652</v>
      </c>
      <c r="E11">
        <v>486</v>
      </c>
      <c r="F11">
        <v>2494.1</v>
      </c>
      <c r="G11">
        <v>0.38</v>
      </c>
      <c r="H11">
        <v>425</v>
      </c>
      <c r="I11">
        <v>135</v>
      </c>
      <c r="J11">
        <v>50</v>
      </c>
      <c r="K11">
        <v>65</v>
      </c>
      <c r="L11">
        <v>160</v>
      </c>
      <c r="M11">
        <v>0</v>
      </c>
      <c r="N11">
        <v>15</v>
      </c>
    </row>
    <row r="12" spans="1:14" x14ac:dyDescent="0.25">
      <c r="A12">
        <v>3100008</v>
      </c>
      <c r="B12">
        <v>1390</v>
      </c>
      <c r="C12">
        <v>1409</v>
      </c>
      <c r="D12">
        <v>925</v>
      </c>
      <c r="E12">
        <v>778</v>
      </c>
      <c r="F12">
        <v>4911.7</v>
      </c>
      <c r="G12">
        <v>0.28000000000000003</v>
      </c>
      <c r="H12">
        <v>620</v>
      </c>
      <c r="I12">
        <v>245</v>
      </c>
      <c r="J12">
        <v>60</v>
      </c>
      <c r="K12">
        <v>80</v>
      </c>
      <c r="L12">
        <v>215</v>
      </c>
      <c r="M12">
        <v>10</v>
      </c>
      <c r="N12">
        <v>0</v>
      </c>
    </row>
    <row r="13" spans="1:14" x14ac:dyDescent="0.25">
      <c r="A13">
        <v>3100009</v>
      </c>
      <c r="B13">
        <v>2106</v>
      </c>
      <c r="C13">
        <v>2111</v>
      </c>
      <c r="D13">
        <v>1454</v>
      </c>
      <c r="E13">
        <v>1218</v>
      </c>
      <c r="F13">
        <v>8175.5</v>
      </c>
      <c r="G13">
        <v>0.26</v>
      </c>
      <c r="H13">
        <v>1110</v>
      </c>
      <c r="I13">
        <v>425</v>
      </c>
      <c r="J13">
        <v>75</v>
      </c>
      <c r="K13">
        <v>150</v>
      </c>
      <c r="L13">
        <v>435</v>
      </c>
      <c r="M13">
        <v>10</v>
      </c>
      <c r="N13">
        <v>25</v>
      </c>
    </row>
    <row r="14" spans="1:14" x14ac:dyDescent="0.25">
      <c r="A14">
        <v>3100010</v>
      </c>
      <c r="B14">
        <v>1729</v>
      </c>
      <c r="C14">
        <v>2011</v>
      </c>
      <c r="D14">
        <v>1056</v>
      </c>
      <c r="E14">
        <v>866</v>
      </c>
      <c r="F14">
        <v>2379.9</v>
      </c>
      <c r="G14">
        <v>0.73</v>
      </c>
      <c r="H14">
        <v>615</v>
      </c>
      <c r="I14">
        <v>275</v>
      </c>
      <c r="J14">
        <v>60</v>
      </c>
      <c r="K14">
        <v>90</v>
      </c>
      <c r="L14">
        <v>185</v>
      </c>
      <c r="M14">
        <v>0</v>
      </c>
      <c r="N14">
        <v>10</v>
      </c>
    </row>
    <row r="15" spans="1:14" x14ac:dyDescent="0.25">
      <c r="A15">
        <v>3100011</v>
      </c>
      <c r="B15">
        <v>863</v>
      </c>
      <c r="C15">
        <v>750</v>
      </c>
      <c r="D15">
        <v>693</v>
      </c>
      <c r="E15">
        <v>538</v>
      </c>
      <c r="F15">
        <v>2074.5</v>
      </c>
      <c r="G15">
        <v>0.42</v>
      </c>
      <c r="H15">
        <v>385</v>
      </c>
      <c r="I15">
        <v>180</v>
      </c>
      <c r="J15">
        <v>15</v>
      </c>
      <c r="K15">
        <v>40</v>
      </c>
      <c r="L15">
        <v>150</v>
      </c>
      <c r="M15">
        <v>0</v>
      </c>
      <c r="N15">
        <v>0</v>
      </c>
    </row>
    <row r="16" spans="1:14" x14ac:dyDescent="0.25">
      <c r="A16">
        <v>3100012</v>
      </c>
      <c r="B16">
        <v>935</v>
      </c>
      <c r="C16">
        <v>1058</v>
      </c>
      <c r="D16">
        <v>543</v>
      </c>
      <c r="E16">
        <v>451</v>
      </c>
      <c r="F16">
        <v>790.7</v>
      </c>
      <c r="G16">
        <v>1.18</v>
      </c>
      <c r="H16">
        <v>415</v>
      </c>
      <c r="I16">
        <v>280</v>
      </c>
      <c r="J16">
        <v>70</v>
      </c>
      <c r="K16">
        <v>55</v>
      </c>
      <c r="L16">
        <v>0</v>
      </c>
      <c r="M16">
        <v>0</v>
      </c>
      <c r="N16">
        <v>0</v>
      </c>
    </row>
    <row r="17" spans="1:14" x14ac:dyDescent="0.25">
      <c r="A17">
        <v>3100013</v>
      </c>
      <c r="B17">
        <v>1503</v>
      </c>
      <c r="C17">
        <v>1752</v>
      </c>
      <c r="D17">
        <v>814</v>
      </c>
      <c r="E17">
        <v>646</v>
      </c>
      <c r="F17">
        <v>3732.3</v>
      </c>
      <c r="G17">
        <v>0.4</v>
      </c>
      <c r="H17">
        <v>590</v>
      </c>
      <c r="I17">
        <v>395</v>
      </c>
      <c r="J17">
        <v>75</v>
      </c>
      <c r="K17">
        <v>70</v>
      </c>
      <c r="L17">
        <v>45</v>
      </c>
      <c r="M17">
        <v>0</v>
      </c>
      <c r="N17">
        <v>10</v>
      </c>
    </row>
    <row r="18" spans="1:14" x14ac:dyDescent="0.25">
      <c r="A18">
        <v>3100014</v>
      </c>
      <c r="B18">
        <v>2240</v>
      </c>
      <c r="C18">
        <v>2329</v>
      </c>
      <c r="D18">
        <v>1017</v>
      </c>
      <c r="E18">
        <v>924</v>
      </c>
      <c r="F18">
        <v>1350</v>
      </c>
      <c r="G18">
        <v>1.66</v>
      </c>
      <c r="H18">
        <v>1055</v>
      </c>
      <c r="I18">
        <v>790</v>
      </c>
      <c r="J18">
        <v>160</v>
      </c>
      <c r="K18">
        <v>70</v>
      </c>
      <c r="L18">
        <v>35</v>
      </c>
      <c r="M18">
        <v>0</v>
      </c>
      <c r="N18">
        <v>10</v>
      </c>
    </row>
    <row r="19" spans="1:14" x14ac:dyDescent="0.25">
      <c r="A19">
        <v>3100015</v>
      </c>
      <c r="B19">
        <v>1220</v>
      </c>
      <c r="C19">
        <v>1218</v>
      </c>
      <c r="D19">
        <v>534</v>
      </c>
      <c r="E19">
        <v>513</v>
      </c>
      <c r="F19">
        <v>1200.5999999999999</v>
      </c>
      <c r="G19">
        <v>1.02</v>
      </c>
      <c r="H19">
        <v>595</v>
      </c>
      <c r="I19">
        <v>465</v>
      </c>
      <c r="J19">
        <v>80</v>
      </c>
      <c r="K19">
        <v>35</v>
      </c>
      <c r="L19">
        <v>10</v>
      </c>
      <c r="M19">
        <v>0</v>
      </c>
      <c r="N19">
        <v>0</v>
      </c>
    </row>
    <row r="20" spans="1:14" x14ac:dyDescent="0.25">
      <c r="A20">
        <v>3100016</v>
      </c>
      <c r="B20">
        <v>1556</v>
      </c>
      <c r="C20">
        <v>1574</v>
      </c>
      <c r="D20">
        <v>861</v>
      </c>
      <c r="E20">
        <v>770</v>
      </c>
      <c r="F20">
        <v>1033.3</v>
      </c>
      <c r="G20">
        <v>1.51</v>
      </c>
      <c r="H20">
        <v>695</v>
      </c>
      <c r="I20">
        <v>465</v>
      </c>
      <c r="J20">
        <v>100</v>
      </c>
      <c r="K20">
        <v>45</v>
      </c>
      <c r="L20">
        <v>85</v>
      </c>
      <c r="M20">
        <v>0</v>
      </c>
      <c r="N20">
        <v>0</v>
      </c>
    </row>
    <row r="21" spans="1:14" x14ac:dyDescent="0.25">
      <c r="A21">
        <v>3100017</v>
      </c>
      <c r="B21">
        <v>1190</v>
      </c>
      <c r="C21">
        <v>1244</v>
      </c>
      <c r="D21">
        <v>744</v>
      </c>
      <c r="E21">
        <v>625</v>
      </c>
      <c r="F21">
        <v>1216.5999999999999</v>
      </c>
      <c r="G21">
        <v>0.98</v>
      </c>
      <c r="H21">
        <v>545</v>
      </c>
      <c r="I21">
        <v>300</v>
      </c>
      <c r="J21">
        <v>60</v>
      </c>
      <c r="K21">
        <v>115</v>
      </c>
      <c r="L21">
        <v>60</v>
      </c>
      <c r="M21">
        <v>10</v>
      </c>
      <c r="N21">
        <v>10</v>
      </c>
    </row>
    <row r="22" spans="1:14" x14ac:dyDescent="0.25">
      <c r="A22">
        <v>3100018</v>
      </c>
      <c r="B22">
        <v>109</v>
      </c>
      <c r="C22">
        <v>126</v>
      </c>
      <c r="D22">
        <v>60</v>
      </c>
      <c r="E22">
        <v>55</v>
      </c>
      <c r="F22">
        <v>235.5</v>
      </c>
      <c r="G22">
        <v>0.46</v>
      </c>
      <c r="H22">
        <v>25</v>
      </c>
      <c r="I22">
        <v>25</v>
      </c>
      <c r="J22">
        <v>0</v>
      </c>
      <c r="K22">
        <v>0</v>
      </c>
      <c r="L22">
        <v>0</v>
      </c>
      <c r="M22">
        <v>0</v>
      </c>
      <c r="N22">
        <v>0</v>
      </c>
    </row>
    <row r="23" spans="1:14" x14ac:dyDescent="0.25">
      <c r="A23">
        <v>3100019</v>
      </c>
      <c r="B23">
        <v>267</v>
      </c>
      <c r="C23">
        <v>329</v>
      </c>
      <c r="D23">
        <v>168</v>
      </c>
      <c r="E23">
        <v>125</v>
      </c>
      <c r="F23">
        <v>691</v>
      </c>
      <c r="G23">
        <v>0.39</v>
      </c>
      <c r="H23">
        <v>80</v>
      </c>
      <c r="I23">
        <v>50</v>
      </c>
      <c r="J23">
        <v>0</v>
      </c>
      <c r="K23">
        <v>0</v>
      </c>
      <c r="L23">
        <v>20</v>
      </c>
      <c r="M23">
        <v>10</v>
      </c>
      <c r="N23">
        <v>0</v>
      </c>
    </row>
    <row r="24" spans="1:14" x14ac:dyDescent="0.25">
      <c r="A24">
        <v>3100020</v>
      </c>
      <c r="B24">
        <v>1370</v>
      </c>
      <c r="C24">
        <v>1562</v>
      </c>
      <c r="D24">
        <v>680</v>
      </c>
      <c r="E24">
        <v>533</v>
      </c>
      <c r="F24">
        <v>2468.5</v>
      </c>
      <c r="G24">
        <v>0.56000000000000005</v>
      </c>
      <c r="H24">
        <v>445</v>
      </c>
      <c r="I24">
        <v>330</v>
      </c>
      <c r="J24">
        <v>50</v>
      </c>
      <c r="K24">
        <v>40</v>
      </c>
      <c r="L24">
        <v>20</v>
      </c>
      <c r="M24">
        <v>10</v>
      </c>
      <c r="N24">
        <v>0</v>
      </c>
    </row>
    <row r="25" spans="1:14" x14ac:dyDescent="0.25">
      <c r="A25">
        <v>3100021</v>
      </c>
      <c r="B25">
        <v>1322</v>
      </c>
      <c r="C25">
        <v>1355</v>
      </c>
      <c r="D25">
        <v>662</v>
      </c>
      <c r="E25">
        <v>591</v>
      </c>
      <c r="F25">
        <v>2018.3</v>
      </c>
      <c r="G25">
        <v>0.66</v>
      </c>
      <c r="H25">
        <v>540</v>
      </c>
      <c r="I25">
        <v>385</v>
      </c>
      <c r="J25">
        <v>50</v>
      </c>
      <c r="K25">
        <v>35</v>
      </c>
      <c r="L25">
        <v>45</v>
      </c>
      <c r="M25">
        <v>0</v>
      </c>
      <c r="N25">
        <v>30</v>
      </c>
    </row>
    <row r="26" spans="1:14" x14ac:dyDescent="0.25">
      <c r="A26">
        <v>3100022</v>
      </c>
      <c r="B26">
        <v>2292</v>
      </c>
      <c r="C26">
        <v>2203</v>
      </c>
      <c r="D26">
        <v>1338</v>
      </c>
      <c r="E26">
        <v>1238</v>
      </c>
      <c r="F26">
        <v>2656.2</v>
      </c>
      <c r="G26">
        <v>0.86</v>
      </c>
      <c r="H26">
        <v>790</v>
      </c>
      <c r="I26">
        <v>495</v>
      </c>
      <c r="J26">
        <v>95</v>
      </c>
      <c r="K26">
        <v>105</v>
      </c>
      <c r="L26">
        <v>80</v>
      </c>
      <c r="M26">
        <v>10</v>
      </c>
      <c r="N26">
        <v>10</v>
      </c>
    </row>
    <row r="27" spans="1:14" x14ac:dyDescent="0.25">
      <c r="A27">
        <v>3100023</v>
      </c>
      <c r="B27">
        <v>1682</v>
      </c>
      <c r="C27">
        <v>1980</v>
      </c>
      <c r="D27">
        <v>1018</v>
      </c>
      <c r="E27">
        <v>780</v>
      </c>
      <c r="F27">
        <v>2581.3000000000002</v>
      </c>
      <c r="G27">
        <v>0.65</v>
      </c>
      <c r="H27">
        <v>610</v>
      </c>
      <c r="I27">
        <v>320</v>
      </c>
      <c r="J27">
        <v>95</v>
      </c>
      <c r="K27">
        <v>65</v>
      </c>
      <c r="L27">
        <v>120</v>
      </c>
      <c r="M27">
        <v>0</v>
      </c>
      <c r="N27">
        <v>10</v>
      </c>
    </row>
    <row r="28" spans="1:14" x14ac:dyDescent="0.25">
      <c r="A28">
        <v>3100024</v>
      </c>
      <c r="B28">
        <v>2352</v>
      </c>
      <c r="C28">
        <v>2254</v>
      </c>
      <c r="D28">
        <v>1194</v>
      </c>
      <c r="E28">
        <v>1060</v>
      </c>
      <c r="F28">
        <v>696.4</v>
      </c>
      <c r="G28">
        <v>3.38</v>
      </c>
      <c r="H28">
        <v>835</v>
      </c>
      <c r="I28">
        <v>600</v>
      </c>
      <c r="J28">
        <v>105</v>
      </c>
      <c r="K28">
        <v>75</v>
      </c>
      <c r="L28">
        <v>40</v>
      </c>
      <c r="M28">
        <v>0</v>
      </c>
      <c r="N28">
        <v>10</v>
      </c>
    </row>
    <row r="29" spans="1:14" x14ac:dyDescent="0.25">
      <c r="A29">
        <v>3100025.01</v>
      </c>
      <c r="B29">
        <v>3974</v>
      </c>
      <c r="C29">
        <v>4100</v>
      </c>
      <c r="D29">
        <v>1802</v>
      </c>
      <c r="E29">
        <v>1719</v>
      </c>
      <c r="F29">
        <v>810.8</v>
      </c>
      <c r="G29">
        <v>4.9000000000000004</v>
      </c>
      <c r="H29">
        <v>1820</v>
      </c>
      <c r="I29">
        <v>1515</v>
      </c>
      <c r="J29">
        <v>185</v>
      </c>
      <c r="K29">
        <v>50</v>
      </c>
      <c r="L29">
        <v>65</v>
      </c>
      <c r="M29">
        <v>0</v>
      </c>
      <c r="N29">
        <v>15</v>
      </c>
    </row>
    <row r="30" spans="1:14" x14ac:dyDescent="0.25">
      <c r="A30">
        <v>3100025.02</v>
      </c>
      <c r="B30">
        <v>3686</v>
      </c>
      <c r="C30">
        <v>3812</v>
      </c>
      <c r="D30">
        <v>1598</v>
      </c>
      <c r="E30">
        <v>1524</v>
      </c>
      <c r="F30">
        <v>350.3</v>
      </c>
      <c r="G30">
        <v>10.52</v>
      </c>
      <c r="H30">
        <v>1640</v>
      </c>
      <c r="I30">
        <v>1415</v>
      </c>
      <c r="J30">
        <v>145</v>
      </c>
      <c r="K30">
        <v>35</v>
      </c>
      <c r="L30">
        <v>25</v>
      </c>
      <c r="M30">
        <v>0</v>
      </c>
      <c r="N30">
        <v>0</v>
      </c>
    </row>
    <row r="31" spans="1:14" x14ac:dyDescent="0.25">
      <c r="A31">
        <v>3100026</v>
      </c>
      <c r="B31">
        <v>3594</v>
      </c>
      <c r="C31">
        <v>3694</v>
      </c>
      <c r="D31">
        <v>1571</v>
      </c>
      <c r="E31">
        <v>1493</v>
      </c>
      <c r="F31">
        <v>36.4</v>
      </c>
      <c r="G31">
        <v>98.75</v>
      </c>
      <c r="H31">
        <v>1810</v>
      </c>
      <c r="I31">
        <v>1595</v>
      </c>
      <c r="J31">
        <v>165</v>
      </c>
      <c r="K31">
        <v>10</v>
      </c>
      <c r="L31">
        <v>15</v>
      </c>
      <c r="M31">
        <v>0</v>
      </c>
      <c r="N31">
        <v>25</v>
      </c>
    </row>
    <row r="32" spans="1:14" x14ac:dyDescent="0.25">
      <c r="A32">
        <v>3100027.01</v>
      </c>
      <c r="B32">
        <v>3606</v>
      </c>
      <c r="C32">
        <v>3515</v>
      </c>
      <c r="D32">
        <v>1484</v>
      </c>
      <c r="E32">
        <v>1418</v>
      </c>
      <c r="F32">
        <v>728</v>
      </c>
      <c r="G32">
        <v>4.95</v>
      </c>
      <c r="H32">
        <v>1505</v>
      </c>
      <c r="I32">
        <v>1260</v>
      </c>
      <c r="J32">
        <v>105</v>
      </c>
      <c r="K32">
        <v>50</v>
      </c>
      <c r="L32">
        <v>65</v>
      </c>
      <c r="M32">
        <v>15</v>
      </c>
      <c r="N32">
        <v>10</v>
      </c>
    </row>
    <row r="33" spans="1:14" x14ac:dyDescent="0.25">
      <c r="A33">
        <v>3100027.02</v>
      </c>
      <c r="B33">
        <v>3334</v>
      </c>
      <c r="C33">
        <v>3252</v>
      </c>
      <c r="D33">
        <v>1605</v>
      </c>
      <c r="E33">
        <v>1432</v>
      </c>
      <c r="F33">
        <v>177.7</v>
      </c>
      <c r="G33">
        <v>18.77</v>
      </c>
      <c r="H33">
        <v>1365</v>
      </c>
      <c r="I33">
        <v>1025</v>
      </c>
      <c r="J33">
        <v>165</v>
      </c>
      <c r="K33">
        <v>95</v>
      </c>
      <c r="L33">
        <v>60</v>
      </c>
      <c r="M33">
        <v>10</v>
      </c>
      <c r="N33">
        <v>20</v>
      </c>
    </row>
    <row r="34" spans="1:14" x14ac:dyDescent="0.25">
      <c r="A34">
        <v>3100028</v>
      </c>
      <c r="B34">
        <v>1838</v>
      </c>
      <c r="C34">
        <v>1923</v>
      </c>
      <c r="D34">
        <v>865</v>
      </c>
      <c r="E34">
        <v>781</v>
      </c>
      <c r="F34">
        <v>132.9</v>
      </c>
      <c r="G34">
        <v>13.83</v>
      </c>
      <c r="H34">
        <v>725</v>
      </c>
      <c r="I34">
        <v>500</v>
      </c>
      <c r="J34">
        <v>145</v>
      </c>
      <c r="K34">
        <v>50</v>
      </c>
      <c r="L34">
        <v>10</v>
      </c>
      <c r="M34">
        <v>0</v>
      </c>
      <c r="N34">
        <v>15</v>
      </c>
    </row>
    <row r="35" spans="1:14" x14ac:dyDescent="0.25">
      <c r="A35">
        <v>3100029</v>
      </c>
      <c r="B35">
        <v>6291</v>
      </c>
      <c r="C35">
        <v>6315</v>
      </c>
      <c r="D35">
        <v>2565</v>
      </c>
      <c r="E35">
        <v>2458</v>
      </c>
      <c r="F35">
        <v>108.8</v>
      </c>
      <c r="G35">
        <v>57.85</v>
      </c>
      <c r="H35">
        <v>3110</v>
      </c>
      <c r="I35">
        <v>2730</v>
      </c>
      <c r="J35">
        <v>255</v>
      </c>
      <c r="K35">
        <v>40</v>
      </c>
      <c r="L35">
        <v>30</v>
      </c>
      <c r="M35">
        <v>0</v>
      </c>
      <c r="N35">
        <v>50</v>
      </c>
    </row>
    <row r="36" spans="1:14" x14ac:dyDescent="0.25">
      <c r="A36">
        <v>3100100.01</v>
      </c>
      <c r="B36">
        <v>4964</v>
      </c>
      <c r="C36">
        <v>5117</v>
      </c>
      <c r="D36">
        <v>2029</v>
      </c>
      <c r="E36">
        <v>1933</v>
      </c>
      <c r="F36">
        <v>83</v>
      </c>
      <c r="G36">
        <v>59.78</v>
      </c>
      <c r="H36">
        <v>2440</v>
      </c>
      <c r="I36">
        <v>2185</v>
      </c>
      <c r="J36">
        <v>170</v>
      </c>
      <c r="K36">
        <v>25</v>
      </c>
      <c r="L36">
        <v>45</v>
      </c>
      <c r="M36">
        <v>0</v>
      </c>
      <c r="N36">
        <v>10</v>
      </c>
    </row>
    <row r="37" spans="1:14" x14ac:dyDescent="0.25">
      <c r="A37">
        <v>3100100.03</v>
      </c>
      <c r="B37">
        <v>1962</v>
      </c>
      <c r="C37">
        <v>2108</v>
      </c>
      <c r="D37">
        <v>952</v>
      </c>
      <c r="E37">
        <v>811</v>
      </c>
      <c r="F37">
        <v>6.6</v>
      </c>
      <c r="G37">
        <v>295.7</v>
      </c>
      <c r="H37">
        <v>935</v>
      </c>
      <c r="I37">
        <v>830</v>
      </c>
      <c r="J37">
        <v>80</v>
      </c>
      <c r="K37">
        <v>15</v>
      </c>
      <c r="L37">
        <v>0</v>
      </c>
      <c r="M37">
        <v>0</v>
      </c>
      <c r="N37">
        <v>0</v>
      </c>
    </row>
    <row r="38" spans="1:14" x14ac:dyDescent="0.25">
      <c r="A38">
        <v>3100100.04</v>
      </c>
      <c r="B38">
        <v>1194</v>
      </c>
      <c r="C38">
        <v>1200</v>
      </c>
      <c r="D38">
        <v>600</v>
      </c>
      <c r="E38">
        <v>508</v>
      </c>
      <c r="F38">
        <v>5.0999999999999996</v>
      </c>
      <c r="G38">
        <v>235.33</v>
      </c>
      <c r="H38">
        <v>505</v>
      </c>
      <c r="I38">
        <v>445</v>
      </c>
      <c r="J38">
        <v>30</v>
      </c>
      <c r="K38">
        <v>10</v>
      </c>
      <c r="L38">
        <v>0</v>
      </c>
      <c r="M38">
        <v>0</v>
      </c>
      <c r="N38">
        <v>15</v>
      </c>
    </row>
    <row r="39" spans="1:14" x14ac:dyDescent="0.25">
      <c r="A39">
        <v>3100101</v>
      </c>
      <c r="B39">
        <v>707</v>
      </c>
      <c r="C39">
        <v>752</v>
      </c>
      <c r="D39">
        <v>507</v>
      </c>
      <c r="E39">
        <v>335</v>
      </c>
      <c r="F39">
        <v>3.4</v>
      </c>
      <c r="G39">
        <v>209.62</v>
      </c>
      <c r="H39">
        <v>295</v>
      </c>
      <c r="I39">
        <v>250</v>
      </c>
      <c r="J39">
        <v>20</v>
      </c>
      <c r="K39">
        <v>0</v>
      </c>
      <c r="L39">
        <v>10</v>
      </c>
      <c r="M39">
        <v>10</v>
      </c>
      <c r="N39">
        <v>10</v>
      </c>
    </row>
    <row r="40" spans="1:14" x14ac:dyDescent="0.25">
      <c r="A40">
        <v>3100102</v>
      </c>
      <c r="B40">
        <v>681</v>
      </c>
      <c r="C40">
        <v>723</v>
      </c>
      <c r="D40">
        <v>325</v>
      </c>
      <c r="E40">
        <v>294</v>
      </c>
      <c r="F40">
        <v>1.2</v>
      </c>
      <c r="G40">
        <v>590.14</v>
      </c>
      <c r="H40">
        <v>310</v>
      </c>
      <c r="I40">
        <v>280</v>
      </c>
      <c r="J40">
        <v>20</v>
      </c>
      <c r="K40">
        <v>0</v>
      </c>
      <c r="L40">
        <v>0</v>
      </c>
      <c r="M40">
        <v>0</v>
      </c>
      <c r="N40">
        <v>10</v>
      </c>
    </row>
    <row r="41" spans="1:14" x14ac:dyDescent="0.25">
      <c r="A41">
        <v>3100110.01</v>
      </c>
      <c r="B41">
        <v>4223</v>
      </c>
      <c r="C41">
        <v>4270</v>
      </c>
      <c r="D41">
        <v>1631</v>
      </c>
      <c r="E41">
        <v>1587</v>
      </c>
      <c r="F41">
        <v>316.3</v>
      </c>
      <c r="G41">
        <v>13.35</v>
      </c>
      <c r="H41">
        <v>1800</v>
      </c>
      <c r="I41">
        <v>1485</v>
      </c>
      <c r="J41">
        <v>180</v>
      </c>
      <c r="K41">
        <v>25</v>
      </c>
      <c r="L41">
        <v>75</v>
      </c>
      <c r="M41">
        <v>0</v>
      </c>
      <c r="N41">
        <v>30</v>
      </c>
    </row>
    <row r="42" spans="1:14" x14ac:dyDescent="0.25">
      <c r="A42">
        <v>3100110.02</v>
      </c>
      <c r="B42">
        <v>7436</v>
      </c>
      <c r="C42">
        <v>7622</v>
      </c>
      <c r="D42">
        <v>3185</v>
      </c>
      <c r="E42">
        <v>3049</v>
      </c>
      <c r="F42">
        <v>348</v>
      </c>
      <c r="G42">
        <v>21.37</v>
      </c>
      <c r="H42">
        <v>3600</v>
      </c>
      <c r="I42">
        <v>3195</v>
      </c>
      <c r="J42">
        <v>210</v>
      </c>
      <c r="K42">
        <v>45</v>
      </c>
      <c r="L42">
        <v>135</v>
      </c>
      <c r="M42">
        <v>0</v>
      </c>
      <c r="N42">
        <v>15</v>
      </c>
    </row>
    <row r="43" spans="1:14" x14ac:dyDescent="0.25">
      <c r="A43">
        <v>3100111</v>
      </c>
      <c r="B43">
        <v>2913</v>
      </c>
      <c r="C43">
        <v>2952</v>
      </c>
      <c r="D43">
        <v>1671</v>
      </c>
      <c r="E43">
        <v>1227</v>
      </c>
      <c r="F43">
        <v>14.5</v>
      </c>
      <c r="G43">
        <v>200.69</v>
      </c>
      <c r="H43">
        <v>1240</v>
      </c>
      <c r="I43">
        <v>1135</v>
      </c>
      <c r="J43">
        <v>85</v>
      </c>
      <c r="K43">
        <v>10</v>
      </c>
      <c r="L43">
        <v>10</v>
      </c>
      <c r="M43">
        <v>0</v>
      </c>
      <c r="N43">
        <v>10</v>
      </c>
    </row>
    <row r="44" spans="1:14" x14ac:dyDescent="0.25">
      <c r="A44">
        <v>3100112</v>
      </c>
      <c r="B44">
        <v>1058</v>
      </c>
      <c r="C44">
        <v>1047</v>
      </c>
      <c r="D44">
        <v>560</v>
      </c>
      <c r="E44">
        <v>449</v>
      </c>
      <c r="F44">
        <v>9.1999999999999993</v>
      </c>
      <c r="G44">
        <v>114.46</v>
      </c>
      <c r="H44">
        <v>355</v>
      </c>
      <c r="I44">
        <v>300</v>
      </c>
      <c r="J44">
        <v>30</v>
      </c>
      <c r="K44">
        <v>0</v>
      </c>
      <c r="L44">
        <v>15</v>
      </c>
      <c r="M44">
        <v>0</v>
      </c>
      <c r="N44">
        <v>10</v>
      </c>
    </row>
    <row r="45" spans="1:14" x14ac:dyDescent="0.25">
      <c r="A45">
        <v>3100120.02</v>
      </c>
      <c r="B45">
        <v>6906</v>
      </c>
      <c r="C45">
        <v>6864</v>
      </c>
      <c r="D45">
        <v>2684</v>
      </c>
      <c r="E45">
        <v>2612</v>
      </c>
      <c r="F45">
        <v>231.1</v>
      </c>
      <c r="G45">
        <v>29.88</v>
      </c>
      <c r="H45">
        <v>3030</v>
      </c>
      <c r="I45">
        <v>2635</v>
      </c>
      <c r="J45">
        <v>245</v>
      </c>
      <c r="K45">
        <v>45</v>
      </c>
      <c r="L45">
        <v>70</v>
      </c>
      <c r="M45">
        <v>10</v>
      </c>
      <c r="N45">
        <v>35</v>
      </c>
    </row>
    <row r="46" spans="1:14" x14ac:dyDescent="0.25">
      <c r="A46">
        <v>3100120.03</v>
      </c>
      <c r="B46">
        <v>3243</v>
      </c>
      <c r="C46">
        <v>3063</v>
      </c>
      <c r="D46">
        <v>1140</v>
      </c>
      <c r="E46">
        <v>1107</v>
      </c>
      <c r="F46">
        <v>193.6</v>
      </c>
      <c r="G46">
        <v>16.75</v>
      </c>
      <c r="H46">
        <v>1525</v>
      </c>
      <c r="I46">
        <v>1380</v>
      </c>
      <c r="J46">
        <v>80</v>
      </c>
      <c r="K46">
        <v>15</v>
      </c>
      <c r="L46">
        <v>20</v>
      </c>
      <c r="M46">
        <v>0</v>
      </c>
      <c r="N46">
        <v>30</v>
      </c>
    </row>
    <row r="47" spans="1:14" x14ac:dyDescent="0.25">
      <c r="A47">
        <v>3100120.04</v>
      </c>
      <c r="B47">
        <v>8096</v>
      </c>
      <c r="C47">
        <v>8014</v>
      </c>
      <c r="D47">
        <v>2772</v>
      </c>
      <c r="E47">
        <v>2736</v>
      </c>
      <c r="F47">
        <v>765.1</v>
      </c>
      <c r="G47">
        <v>10.58</v>
      </c>
      <c r="H47">
        <v>3820</v>
      </c>
      <c r="I47">
        <v>3395</v>
      </c>
      <c r="J47">
        <v>295</v>
      </c>
      <c r="K47">
        <v>45</v>
      </c>
      <c r="L47">
        <v>45</v>
      </c>
      <c r="M47">
        <v>0</v>
      </c>
      <c r="N47">
        <v>35</v>
      </c>
    </row>
    <row r="48" spans="1:14" x14ac:dyDescent="0.25">
      <c r="A48">
        <v>3100130.01</v>
      </c>
      <c r="B48">
        <v>7098</v>
      </c>
      <c r="C48">
        <v>7026</v>
      </c>
      <c r="D48">
        <v>2866</v>
      </c>
      <c r="E48">
        <v>2728</v>
      </c>
      <c r="F48">
        <v>49.9</v>
      </c>
      <c r="G48">
        <v>142.35</v>
      </c>
      <c r="H48">
        <v>3025</v>
      </c>
      <c r="I48">
        <v>2680</v>
      </c>
      <c r="J48">
        <v>165</v>
      </c>
      <c r="K48">
        <v>85</v>
      </c>
      <c r="L48">
        <v>50</v>
      </c>
      <c r="M48">
        <v>0</v>
      </c>
      <c r="N48">
        <v>35</v>
      </c>
    </row>
    <row r="49" spans="1:14" x14ac:dyDescent="0.25">
      <c r="A49">
        <v>3100130.03</v>
      </c>
      <c r="B49">
        <v>325</v>
      </c>
      <c r="C49">
        <v>347</v>
      </c>
      <c r="D49">
        <v>136</v>
      </c>
      <c r="E49">
        <v>119</v>
      </c>
      <c r="F49">
        <v>44.8</v>
      </c>
      <c r="G49">
        <v>7.26</v>
      </c>
      <c r="H49">
        <v>150</v>
      </c>
      <c r="I49">
        <v>125</v>
      </c>
      <c r="J49">
        <v>15</v>
      </c>
      <c r="K49">
        <v>0</v>
      </c>
      <c r="L49">
        <v>0</v>
      </c>
      <c r="M49">
        <v>0</v>
      </c>
      <c r="N49">
        <v>0</v>
      </c>
    </row>
    <row r="50" spans="1:14" x14ac:dyDescent="0.25">
      <c r="A50">
        <v>3100130.04</v>
      </c>
      <c r="B50">
        <v>3843</v>
      </c>
      <c r="C50">
        <v>3828</v>
      </c>
      <c r="D50">
        <v>1617</v>
      </c>
      <c r="E50">
        <v>1516</v>
      </c>
      <c r="F50">
        <v>13.7</v>
      </c>
      <c r="G50">
        <v>280.86</v>
      </c>
      <c r="H50">
        <v>1760</v>
      </c>
      <c r="I50">
        <v>1565</v>
      </c>
      <c r="J50">
        <v>140</v>
      </c>
      <c r="K50">
        <v>15</v>
      </c>
      <c r="L50">
        <v>25</v>
      </c>
      <c r="M50">
        <v>0</v>
      </c>
      <c r="N50">
        <v>15</v>
      </c>
    </row>
    <row r="51" spans="1:14" x14ac:dyDescent="0.25">
      <c r="A51">
        <v>3100131.01</v>
      </c>
      <c r="B51">
        <v>1269</v>
      </c>
      <c r="C51">
        <v>1306</v>
      </c>
      <c r="D51">
        <v>579</v>
      </c>
      <c r="E51">
        <v>521</v>
      </c>
      <c r="F51">
        <v>6.7</v>
      </c>
      <c r="G51">
        <v>189.22</v>
      </c>
      <c r="H51">
        <v>520</v>
      </c>
      <c r="I51">
        <v>465</v>
      </c>
      <c r="J51">
        <v>15</v>
      </c>
      <c r="K51">
        <v>15</v>
      </c>
      <c r="L51">
        <v>25</v>
      </c>
      <c r="M51">
        <v>0</v>
      </c>
      <c r="N51">
        <v>0</v>
      </c>
    </row>
    <row r="52" spans="1:14" x14ac:dyDescent="0.25">
      <c r="A52">
        <v>3100131.02</v>
      </c>
      <c r="B52">
        <v>1408</v>
      </c>
      <c r="C52">
        <v>1459</v>
      </c>
      <c r="D52">
        <v>807</v>
      </c>
      <c r="E52">
        <v>620</v>
      </c>
      <c r="F52">
        <v>2.2000000000000002</v>
      </c>
      <c r="G52">
        <v>631.54999999999995</v>
      </c>
      <c r="H52">
        <v>545</v>
      </c>
      <c r="I52">
        <v>440</v>
      </c>
      <c r="J52">
        <v>70</v>
      </c>
      <c r="K52">
        <v>10</v>
      </c>
      <c r="L52">
        <v>10</v>
      </c>
      <c r="M52">
        <v>0</v>
      </c>
      <c r="N52">
        <v>20</v>
      </c>
    </row>
    <row r="53" spans="1:14" x14ac:dyDescent="0.25">
      <c r="A53">
        <v>3100140</v>
      </c>
      <c r="B53">
        <v>1301</v>
      </c>
      <c r="C53">
        <v>1296</v>
      </c>
      <c r="D53">
        <v>536</v>
      </c>
      <c r="E53">
        <v>512</v>
      </c>
      <c r="F53">
        <v>9</v>
      </c>
      <c r="G53">
        <v>144.76</v>
      </c>
      <c r="H53">
        <v>585</v>
      </c>
      <c r="I53">
        <v>535</v>
      </c>
      <c r="J53">
        <v>35</v>
      </c>
      <c r="K53">
        <v>0</v>
      </c>
      <c r="L53">
        <v>10</v>
      </c>
      <c r="M53">
        <v>0</v>
      </c>
      <c r="N5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4"/>
  <sheetViews>
    <sheetView zoomScaleNormal="100" workbookViewId="0">
      <pane ySplit="1" topLeftCell="A2" activePane="bottomLeft" state="frozen"/>
      <selection pane="bottomLeft" activeCell="D17" sqref="D17"/>
    </sheetView>
  </sheetViews>
  <sheetFormatPr defaultColWidth="16.7109375" defaultRowHeight="12.75" x14ac:dyDescent="0.2"/>
  <cols>
    <col min="1" max="1" width="16.7109375" style="114"/>
    <col min="2" max="2" width="16.7109375" style="115"/>
    <col min="3" max="3" width="16.7109375" style="116"/>
    <col min="4" max="4" width="16.7109375" style="117"/>
    <col min="5" max="7" width="16.7109375" style="118"/>
    <col min="8" max="8" width="16.7109375" style="115"/>
    <col min="9" max="9" width="16.7109375" style="119"/>
    <col min="10" max="10" width="16.7109375" style="10"/>
    <col min="11" max="14" width="16.7109375" style="118"/>
    <col min="15" max="15" width="16.7109375" style="11"/>
    <col min="16" max="16" width="16.7109375" style="158"/>
    <col min="17" max="17" width="16.7109375" style="159"/>
    <col min="18" max="18" width="16.7109375" style="118"/>
    <col min="19" max="19" width="16.7109375" style="160"/>
    <col min="20" max="20" width="16.7109375" style="161"/>
    <col min="21" max="21" width="16.7109375" style="122"/>
    <col min="22" max="23" width="16.7109375" style="118"/>
    <col min="24" max="24" width="16.7109375" style="11"/>
    <col min="25" max="25" width="16.7109375" style="162"/>
    <col min="26" max="26" width="16.7109375" style="163"/>
    <col min="27" max="29" width="16.7109375" style="118"/>
    <col min="30" max="30" width="16.7109375" style="11"/>
    <col min="31" max="31" width="16.7109375" style="168"/>
    <col min="32" max="32" width="16.7109375" style="165"/>
    <col min="33" max="33" width="16.7109375" style="11"/>
    <col min="34" max="34" width="16.7109375" style="168"/>
    <col min="35" max="35" width="16.7109375" style="165"/>
    <col min="36" max="37" width="16.7109375" style="118"/>
    <col min="38" max="38" width="16.7109375" style="11"/>
    <col min="39" max="39" width="16.7109375" style="168"/>
    <col min="40" max="40" width="16.7109375" style="165"/>
    <col min="41" max="41" width="16.7109375" style="113"/>
    <col min="42" max="42" width="16.7109375" style="116"/>
    <col min="43" max="43" width="16.7109375" style="207"/>
    <col min="44" max="44" width="16.7109375" style="124"/>
    <col min="45" max="16384" width="16.7109375" style="121"/>
  </cols>
  <sheetData>
    <row r="1" spans="1:44" s="286" customFormat="1" ht="78" customHeight="1" thickTop="1" thickBot="1" x14ac:dyDescent="0.3">
      <c r="A1" s="272" t="s">
        <v>47</v>
      </c>
      <c r="B1" s="273" t="s">
        <v>172</v>
      </c>
      <c r="C1" s="274" t="s">
        <v>173</v>
      </c>
      <c r="D1" s="275" t="s">
        <v>174</v>
      </c>
      <c r="E1" s="276" t="s">
        <v>175</v>
      </c>
      <c r="F1" s="276" t="s">
        <v>176</v>
      </c>
      <c r="G1" s="276" t="s">
        <v>177</v>
      </c>
      <c r="H1" s="273" t="s">
        <v>178</v>
      </c>
      <c r="I1" s="277" t="s">
        <v>179</v>
      </c>
      <c r="J1" s="7" t="s">
        <v>180</v>
      </c>
      <c r="K1" s="278" t="s">
        <v>40</v>
      </c>
      <c r="L1" s="278" t="s">
        <v>181</v>
      </c>
      <c r="M1" s="278" t="s">
        <v>38</v>
      </c>
      <c r="N1" s="276" t="s">
        <v>182</v>
      </c>
      <c r="O1" s="278" t="s">
        <v>183</v>
      </c>
      <c r="P1" s="276" t="s">
        <v>184</v>
      </c>
      <c r="Q1" s="279" t="s">
        <v>66</v>
      </c>
      <c r="R1" s="278" t="s">
        <v>64</v>
      </c>
      <c r="S1" s="276" t="s">
        <v>185</v>
      </c>
      <c r="T1" s="278" t="s">
        <v>186</v>
      </c>
      <c r="U1" s="279" t="s">
        <v>73</v>
      </c>
      <c r="V1" s="278" t="s">
        <v>187</v>
      </c>
      <c r="W1" s="276" t="s">
        <v>188</v>
      </c>
      <c r="X1" s="275" t="s">
        <v>189</v>
      </c>
      <c r="Y1" s="280" t="s">
        <v>190</v>
      </c>
      <c r="Z1" s="276" t="s">
        <v>191</v>
      </c>
      <c r="AA1" s="281" t="s">
        <v>192</v>
      </c>
      <c r="AB1" s="276" t="s">
        <v>193</v>
      </c>
      <c r="AC1" s="276" t="s">
        <v>194</v>
      </c>
      <c r="AD1" s="275" t="s">
        <v>195</v>
      </c>
      <c r="AE1" s="282" t="s">
        <v>196</v>
      </c>
      <c r="AF1" s="281" t="s">
        <v>197</v>
      </c>
      <c r="AG1" s="275" t="s">
        <v>198</v>
      </c>
      <c r="AH1" s="282" t="s">
        <v>199</v>
      </c>
      <c r="AI1" s="276" t="s">
        <v>200</v>
      </c>
      <c r="AJ1" s="276" t="s">
        <v>201</v>
      </c>
      <c r="AK1" s="276" t="s">
        <v>202</v>
      </c>
      <c r="AL1" s="275" t="s">
        <v>203</v>
      </c>
      <c r="AM1" s="275" t="s">
        <v>204</v>
      </c>
      <c r="AN1" s="283" t="s">
        <v>205</v>
      </c>
      <c r="AO1" s="284" t="s">
        <v>206</v>
      </c>
      <c r="AP1" s="285" t="s">
        <v>207</v>
      </c>
      <c r="AQ1" s="272" t="s">
        <v>9</v>
      </c>
    </row>
    <row r="2" spans="1:44" s="166" customFormat="1" ht="13.5" thickTop="1" x14ac:dyDescent="0.2">
      <c r="A2" s="169"/>
      <c r="B2" s="170">
        <v>3100000</v>
      </c>
      <c r="C2" s="171"/>
      <c r="D2" s="172"/>
      <c r="E2" s="173"/>
      <c r="F2" s="173"/>
      <c r="G2" s="173"/>
      <c r="H2" s="174">
        <v>133100000</v>
      </c>
      <c r="I2" s="175">
        <v>3509.62</v>
      </c>
      <c r="J2" s="176">
        <f t="shared" ref="J2:J33" si="0">I2*100</f>
        <v>350962</v>
      </c>
      <c r="K2" s="177">
        <v>126202</v>
      </c>
      <c r="L2" s="177">
        <v>129057</v>
      </c>
      <c r="M2" s="178">
        <v>122389</v>
      </c>
      <c r="N2" s="173">
        <f t="shared" ref="N2:N33" si="1">K2-M2</f>
        <v>3813</v>
      </c>
      <c r="O2" s="179">
        <f t="shared" ref="O2:O33" si="2">(K2-M2)/M2</f>
        <v>3.1154760640253618E-2</v>
      </c>
      <c r="P2" s="180">
        <v>36</v>
      </c>
      <c r="Q2" s="181">
        <v>58398</v>
      </c>
      <c r="R2" s="182">
        <v>53583</v>
      </c>
      <c r="S2" s="173">
        <f t="shared" ref="S2:S33" si="3">Q2-R2</f>
        <v>4815</v>
      </c>
      <c r="T2" s="179">
        <f t="shared" ref="T2:T33" si="4">S2/R2</f>
        <v>8.9860590112535693E-2</v>
      </c>
      <c r="U2" s="181">
        <v>52872</v>
      </c>
      <c r="V2" s="182">
        <v>49153</v>
      </c>
      <c r="W2" s="173">
        <f t="shared" ref="W2:W33" si="5">U2-V2</f>
        <v>3719</v>
      </c>
      <c r="X2" s="179">
        <f t="shared" ref="X2:X33" si="6">(U2-V2)/V2</f>
        <v>7.5661709356499088E-2</v>
      </c>
      <c r="Y2" s="183">
        <f t="shared" ref="Y2:Y33" si="7">U2/J2</f>
        <v>0.15064878818789498</v>
      </c>
      <c r="Z2" s="184">
        <v>55965</v>
      </c>
      <c r="AA2" s="177">
        <v>44835</v>
      </c>
      <c r="AB2" s="177">
        <v>5190</v>
      </c>
      <c r="AC2" s="173">
        <f t="shared" ref="AC2:AC33" si="8">AA2+AB2</f>
        <v>50025</v>
      </c>
      <c r="AD2" s="179">
        <f t="shared" ref="AD2:AD8" si="9">AC2/Z2</f>
        <v>0.89386223532565001</v>
      </c>
      <c r="AE2" s="185">
        <f t="shared" ref="AE2:AE8" si="10">AD2/0.893862</f>
        <v>1.0000002632684351</v>
      </c>
      <c r="AF2" s="177">
        <v>2310</v>
      </c>
      <c r="AG2" s="179">
        <f t="shared" ref="AG2:AG8" si="11">AF2/Z2</f>
        <v>4.1275797373358347E-2</v>
      </c>
      <c r="AH2" s="185">
        <f t="shared" ref="AH2:AH8" si="12">AG2/0.041276</f>
        <v>0.99999509093318995</v>
      </c>
      <c r="AI2" s="177">
        <v>2870</v>
      </c>
      <c r="AJ2" s="177">
        <v>125</v>
      </c>
      <c r="AK2" s="173">
        <f t="shared" ref="AK2:AK8" si="13">AI2+AJ2</f>
        <v>2995</v>
      </c>
      <c r="AL2" s="179">
        <f t="shared" ref="AL2:AL8" si="14">AK2/Z2</f>
        <v>5.3515590100955954E-2</v>
      </c>
      <c r="AM2" s="185">
        <f t="shared" ref="AM2:AM8" si="15">AL2/0.053516</f>
        <v>0.99999234062627906</v>
      </c>
      <c r="AN2" s="177">
        <v>635</v>
      </c>
      <c r="AO2" s="186" t="s">
        <v>45</v>
      </c>
      <c r="AP2" s="186" t="s">
        <v>45</v>
      </c>
      <c r="AQ2" s="208"/>
      <c r="AR2" s="167"/>
    </row>
    <row r="3" spans="1:44" x14ac:dyDescent="0.2">
      <c r="B3" s="115">
        <v>3100001.01</v>
      </c>
      <c r="H3" s="109">
        <v>133100001.01000001</v>
      </c>
      <c r="I3" s="119">
        <v>70.66</v>
      </c>
      <c r="J3" s="8">
        <f t="shared" si="0"/>
        <v>7066</v>
      </c>
      <c r="K3" s="120">
        <v>2810</v>
      </c>
      <c r="L3" s="120">
        <v>2926</v>
      </c>
      <c r="M3" s="73">
        <v>2911</v>
      </c>
      <c r="N3" s="9">
        <f t="shared" si="1"/>
        <v>-101</v>
      </c>
      <c r="O3" s="11">
        <f t="shared" si="2"/>
        <v>-3.4695980762624527E-2</v>
      </c>
      <c r="P3" s="121">
        <v>39.799999999999997</v>
      </c>
      <c r="Q3" s="122">
        <v>1217</v>
      </c>
      <c r="R3" s="74">
        <v>1165</v>
      </c>
      <c r="S3" s="118">
        <f t="shared" si="3"/>
        <v>52</v>
      </c>
      <c r="T3" s="11">
        <f t="shared" si="4"/>
        <v>4.4635193133047209E-2</v>
      </c>
      <c r="U3" s="122">
        <v>1149</v>
      </c>
      <c r="V3" s="74">
        <v>1110</v>
      </c>
      <c r="W3" s="9">
        <f t="shared" si="5"/>
        <v>39</v>
      </c>
      <c r="X3" s="11">
        <f t="shared" si="6"/>
        <v>3.5135135135135137E-2</v>
      </c>
      <c r="Y3" s="5">
        <f t="shared" si="7"/>
        <v>0.16260968015850552</v>
      </c>
      <c r="Z3" s="123">
        <v>1355</v>
      </c>
      <c r="AA3" s="120">
        <v>1110</v>
      </c>
      <c r="AB3" s="120">
        <v>175</v>
      </c>
      <c r="AC3" s="9">
        <f t="shared" si="8"/>
        <v>1285</v>
      </c>
      <c r="AD3" s="11">
        <f t="shared" si="9"/>
        <v>0.94833948339483398</v>
      </c>
      <c r="AE3" s="3">
        <f t="shared" si="10"/>
        <v>1.0609461901220032</v>
      </c>
      <c r="AF3" s="120">
        <v>45</v>
      </c>
      <c r="AG3" s="11">
        <f t="shared" si="11"/>
        <v>3.3210332103321034E-2</v>
      </c>
      <c r="AH3" s="4">
        <f t="shared" si="12"/>
        <v>0.80459182341605373</v>
      </c>
      <c r="AI3" s="120">
        <v>0</v>
      </c>
      <c r="AJ3" s="120">
        <v>10</v>
      </c>
      <c r="AK3" s="9">
        <f t="shared" si="13"/>
        <v>10</v>
      </c>
      <c r="AL3" s="11">
        <f t="shared" si="14"/>
        <v>7.3800738007380072E-3</v>
      </c>
      <c r="AM3" s="4">
        <f t="shared" si="15"/>
        <v>0.1379040623502879</v>
      </c>
      <c r="AN3" s="120">
        <v>15</v>
      </c>
      <c r="AO3" s="113" t="s">
        <v>3</v>
      </c>
      <c r="AP3" s="6" t="s">
        <v>3</v>
      </c>
    </row>
    <row r="4" spans="1:44" x14ac:dyDescent="0.2">
      <c r="A4" s="126"/>
      <c r="B4" s="127">
        <v>3100001.02</v>
      </c>
      <c r="C4" s="128"/>
      <c r="D4" s="129"/>
      <c r="E4" s="130"/>
      <c r="F4" s="130"/>
      <c r="G4" s="130"/>
      <c r="H4" s="110">
        <v>133100001.02</v>
      </c>
      <c r="I4" s="131">
        <v>7.96</v>
      </c>
      <c r="J4" s="59">
        <f t="shared" si="0"/>
        <v>796</v>
      </c>
      <c r="K4" s="132">
        <v>3463</v>
      </c>
      <c r="L4" s="132">
        <v>3495</v>
      </c>
      <c r="M4" s="57">
        <v>3280</v>
      </c>
      <c r="N4" s="60">
        <f t="shared" si="1"/>
        <v>183</v>
      </c>
      <c r="O4" s="61">
        <f t="shared" si="2"/>
        <v>5.5792682926829269E-2</v>
      </c>
      <c r="P4" s="133">
        <v>434.9</v>
      </c>
      <c r="Q4" s="134">
        <v>1575</v>
      </c>
      <c r="R4" s="58">
        <v>1452</v>
      </c>
      <c r="S4" s="130">
        <f t="shared" si="3"/>
        <v>123</v>
      </c>
      <c r="T4" s="61">
        <f t="shared" si="4"/>
        <v>8.4710743801652888E-2</v>
      </c>
      <c r="U4" s="134">
        <v>1503</v>
      </c>
      <c r="V4" s="58">
        <v>1386</v>
      </c>
      <c r="W4" s="60">
        <f t="shared" si="5"/>
        <v>117</v>
      </c>
      <c r="X4" s="61">
        <f t="shared" si="6"/>
        <v>8.4415584415584416E-2</v>
      </c>
      <c r="Y4" s="62">
        <f t="shared" si="7"/>
        <v>1.8881909547738693</v>
      </c>
      <c r="Z4" s="135">
        <v>1675</v>
      </c>
      <c r="AA4" s="132">
        <v>1305</v>
      </c>
      <c r="AB4" s="132">
        <v>225</v>
      </c>
      <c r="AC4" s="60">
        <f t="shared" si="8"/>
        <v>1530</v>
      </c>
      <c r="AD4" s="61">
        <f t="shared" si="9"/>
        <v>0.91343283582089552</v>
      </c>
      <c r="AE4" s="63">
        <f t="shared" si="10"/>
        <v>1.0218946949539141</v>
      </c>
      <c r="AF4" s="132">
        <v>90</v>
      </c>
      <c r="AG4" s="61">
        <f t="shared" si="11"/>
        <v>5.3731343283582089E-2</v>
      </c>
      <c r="AH4" s="64">
        <f t="shared" si="12"/>
        <v>1.3017575172880631</v>
      </c>
      <c r="AI4" s="132">
        <v>30</v>
      </c>
      <c r="AJ4" s="132">
        <v>10</v>
      </c>
      <c r="AK4" s="60">
        <f t="shared" si="13"/>
        <v>40</v>
      </c>
      <c r="AL4" s="61">
        <f t="shared" si="14"/>
        <v>2.3880597014925373E-2</v>
      </c>
      <c r="AM4" s="64">
        <f t="shared" si="15"/>
        <v>0.44623284653048384</v>
      </c>
      <c r="AN4" s="132">
        <v>20</v>
      </c>
      <c r="AO4" s="125" t="s">
        <v>7</v>
      </c>
      <c r="AP4" s="243" t="s">
        <v>7</v>
      </c>
    </row>
    <row r="5" spans="1:44" x14ac:dyDescent="0.2">
      <c r="A5" s="126"/>
      <c r="B5" s="127">
        <v>3100002.01</v>
      </c>
      <c r="C5" s="128"/>
      <c r="D5" s="129"/>
      <c r="E5" s="130"/>
      <c r="F5" s="130"/>
      <c r="G5" s="130"/>
      <c r="H5" s="110">
        <v>133100002.01000001</v>
      </c>
      <c r="I5" s="131">
        <v>3.47</v>
      </c>
      <c r="J5" s="59">
        <f t="shared" si="0"/>
        <v>347</v>
      </c>
      <c r="K5" s="132">
        <v>3361</v>
      </c>
      <c r="L5" s="132">
        <v>3397</v>
      </c>
      <c r="M5" s="57">
        <v>3133</v>
      </c>
      <c r="N5" s="60">
        <f t="shared" si="1"/>
        <v>228</v>
      </c>
      <c r="O5" s="61">
        <f t="shared" si="2"/>
        <v>7.2773699329715932E-2</v>
      </c>
      <c r="P5" s="133">
        <v>969.5</v>
      </c>
      <c r="Q5" s="134">
        <v>1611</v>
      </c>
      <c r="R5" s="58">
        <v>1448</v>
      </c>
      <c r="S5" s="130">
        <f t="shared" si="3"/>
        <v>163</v>
      </c>
      <c r="T5" s="61">
        <f t="shared" si="4"/>
        <v>0.11256906077348067</v>
      </c>
      <c r="U5" s="134">
        <v>1497</v>
      </c>
      <c r="V5" s="58">
        <v>1315</v>
      </c>
      <c r="W5" s="60">
        <f t="shared" si="5"/>
        <v>182</v>
      </c>
      <c r="X5" s="61">
        <f t="shared" si="6"/>
        <v>0.13840304182509505</v>
      </c>
      <c r="Y5" s="62">
        <f t="shared" si="7"/>
        <v>4.3141210374639769</v>
      </c>
      <c r="Z5" s="135">
        <v>1515</v>
      </c>
      <c r="AA5" s="132">
        <v>1180</v>
      </c>
      <c r="AB5" s="132">
        <v>205</v>
      </c>
      <c r="AC5" s="60">
        <f t="shared" si="8"/>
        <v>1385</v>
      </c>
      <c r="AD5" s="61">
        <f t="shared" si="9"/>
        <v>0.91419141914191415</v>
      </c>
      <c r="AE5" s="63">
        <f t="shared" si="10"/>
        <v>1.022743353159564</v>
      </c>
      <c r="AF5" s="132">
        <v>45</v>
      </c>
      <c r="AG5" s="61">
        <f t="shared" si="11"/>
        <v>2.9702970297029702E-2</v>
      </c>
      <c r="AH5" s="64">
        <f t="shared" si="12"/>
        <v>0.71961842952392918</v>
      </c>
      <c r="AI5" s="132">
        <v>60</v>
      </c>
      <c r="AJ5" s="132">
        <v>10</v>
      </c>
      <c r="AK5" s="60">
        <f t="shared" si="13"/>
        <v>70</v>
      </c>
      <c r="AL5" s="61">
        <f t="shared" si="14"/>
        <v>4.6204620462046202E-2</v>
      </c>
      <c r="AM5" s="64">
        <f t="shared" si="15"/>
        <v>0.86337955867490468</v>
      </c>
      <c r="AN5" s="132">
        <v>15</v>
      </c>
      <c r="AO5" s="125" t="s">
        <v>7</v>
      </c>
      <c r="AP5" s="243" t="s">
        <v>7</v>
      </c>
    </row>
    <row r="6" spans="1:44" x14ac:dyDescent="0.2">
      <c r="A6" s="137" t="s">
        <v>57</v>
      </c>
      <c r="B6" s="138">
        <v>3100002.02</v>
      </c>
      <c r="C6" s="139"/>
      <c r="D6" s="140"/>
      <c r="E6" s="141"/>
      <c r="F6" s="141"/>
      <c r="G6" s="141"/>
      <c r="H6" s="111">
        <v>133100002.02</v>
      </c>
      <c r="I6" s="142">
        <v>4.7300000000000004</v>
      </c>
      <c r="J6" s="65">
        <f t="shared" si="0"/>
        <v>473.00000000000006</v>
      </c>
      <c r="K6" s="143">
        <v>1717</v>
      </c>
      <c r="L6" s="143">
        <v>1932</v>
      </c>
      <c r="M6" s="66">
        <v>2000</v>
      </c>
      <c r="N6" s="67">
        <f t="shared" si="1"/>
        <v>-283</v>
      </c>
      <c r="O6" s="68">
        <f t="shared" si="2"/>
        <v>-0.14149999999999999</v>
      </c>
      <c r="P6" s="144">
        <v>362.8</v>
      </c>
      <c r="Q6" s="145">
        <v>951</v>
      </c>
      <c r="R6" s="69">
        <v>996</v>
      </c>
      <c r="S6" s="141">
        <f t="shared" si="3"/>
        <v>-45</v>
      </c>
      <c r="T6" s="68">
        <f t="shared" si="4"/>
        <v>-4.5180722891566265E-2</v>
      </c>
      <c r="U6" s="145">
        <v>834</v>
      </c>
      <c r="V6" s="69">
        <v>901</v>
      </c>
      <c r="W6" s="67">
        <f t="shared" si="5"/>
        <v>-67</v>
      </c>
      <c r="X6" s="68">
        <f t="shared" si="6"/>
        <v>-7.4361820199778023E-2</v>
      </c>
      <c r="Y6" s="70">
        <f t="shared" si="7"/>
        <v>1.7632135306553909</v>
      </c>
      <c r="Z6" s="146">
        <v>805</v>
      </c>
      <c r="AA6" s="143">
        <v>525</v>
      </c>
      <c r="AB6" s="143">
        <v>85</v>
      </c>
      <c r="AC6" s="67">
        <f t="shared" si="8"/>
        <v>610</v>
      </c>
      <c r="AD6" s="68">
        <f t="shared" si="9"/>
        <v>0.75776397515527949</v>
      </c>
      <c r="AE6" s="71">
        <f t="shared" si="10"/>
        <v>0.84774156990148308</v>
      </c>
      <c r="AF6" s="143">
        <v>95</v>
      </c>
      <c r="AG6" s="68">
        <f t="shared" si="11"/>
        <v>0.11801242236024845</v>
      </c>
      <c r="AH6" s="72">
        <f t="shared" si="12"/>
        <v>2.8591051061209529</v>
      </c>
      <c r="AI6" s="143">
        <v>80</v>
      </c>
      <c r="AJ6" s="143">
        <v>0</v>
      </c>
      <c r="AK6" s="67">
        <f t="shared" si="13"/>
        <v>80</v>
      </c>
      <c r="AL6" s="68">
        <f t="shared" si="14"/>
        <v>9.9378881987577633E-2</v>
      </c>
      <c r="AM6" s="72">
        <f t="shared" si="15"/>
        <v>1.8569938333877276</v>
      </c>
      <c r="AN6" s="143">
        <v>20</v>
      </c>
      <c r="AO6" s="136" t="s">
        <v>6</v>
      </c>
      <c r="AP6" s="244" t="s">
        <v>5</v>
      </c>
    </row>
    <row r="7" spans="1:44" x14ac:dyDescent="0.2">
      <c r="A7" s="137"/>
      <c r="B7" s="138">
        <v>3100003</v>
      </c>
      <c r="C7" s="139"/>
      <c r="D7" s="140"/>
      <c r="E7" s="141"/>
      <c r="F7" s="141"/>
      <c r="G7" s="141"/>
      <c r="H7" s="111">
        <v>133100003</v>
      </c>
      <c r="I7" s="142">
        <v>1.6</v>
      </c>
      <c r="J7" s="65">
        <f t="shared" si="0"/>
        <v>160</v>
      </c>
      <c r="K7" s="143">
        <v>1760</v>
      </c>
      <c r="L7" s="143">
        <v>1843</v>
      </c>
      <c r="M7" s="66">
        <v>1750</v>
      </c>
      <c r="N7" s="67">
        <f t="shared" si="1"/>
        <v>10</v>
      </c>
      <c r="O7" s="68">
        <f t="shared" si="2"/>
        <v>5.7142857142857143E-3</v>
      </c>
      <c r="P7" s="144">
        <v>1097.0999999999999</v>
      </c>
      <c r="Q7" s="145">
        <v>877</v>
      </c>
      <c r="R7" s="69">
        <v>840</v>
      </c>
      <c r="S7" s="141">
        <f t="shared" si="3"/>
        <v>37</v>
      </c>
      <c r="T7" s="68">
        <f t="shared" si="4"/>
        <v>4.4047619047619051E-2</v>
      </c>
      <c r="U7" s="145">
        <v>798</v>
      </c>
      <c r="V7" s="69">
        <v>789</v>
      </c>
      <c r="W7" s="67">
        <f t="shared" si="5"/>
        <v>9</v>
      </c>
      <c r="X7" s="68">
        <f t="shared" si="6"/>
        <v>1.1406844106463879E-2</v>
      </c>
      <c r="Y7" s="70">
        <f t="shared" si="7"/>
        <v>4.9874999999999998</v>
      </c>
      <c r="Z7" s="146">
        <v>765</v>
      </c>
      <c r="AA7" s="143">
        <v>540</v>
      </c>
      <c r="AB7" s="143">
        <v>95</v>
      </c>
      <c r="AC7" s="67">
        <f t="shared" si="8"/>
        <v>635</v>
      </c>
      <c r="AD7" s="68">
        <f t="shared" si="9"/>
        <v>0.83006535947712423</v>
      </c>
      <c r="AE7" s="71">
        <f t="shared" si="10"/>
        <v>0.92862808741967351</v>
      </c>
      <c r="AF7" s="143">
        <v>70</v>
      </c>
      <c r="AG7" s="68">
        <f t="shared" si="11"/>
        <v>9.1503267973856203E-2</v>
      </c>
      <c r="AH7" s="72">
        <f t="shared" si="12"/>
        <v>2.2168637458536731</v>
      </c>
      <c r="AI7" s="143">
        <v>55</v>
      </c>
      <c r="AJ7" s="143">
        <v>0</v>
      </c>
      <c r="AK7" s="67">
        <f t="shared" si="13"/>
        <v>55</v>
      </c>
      <c r="AL7" s="68">
        <f t="shared" si="14"/>
        <v>7.1895424836601302E-2</v>
      </c>
      <c r="AM7" s="72">
        <f t="shared" si="15"/>
        <v>1.3434379407392425</v>
      </c>
      <c r="AN7" s="143">
        <v>10</v>
      </c>
      <c r="AO7" s="136" t="s">
        <v>6</v>
      </c>
      <c r="AP7" s="244" t="s">
        <v>5</v>
      </c>
    </row>
    <row r="8" spans="1:44" x14ac:dyDescent="0.2">
      <c r="A8" s="137"/>
      <c r="B8" s="138">
        <v>3100004</v>
      </c>
      <c r="C8" s="139"/>
      <c r="D8" s="140"/>
      <c r="E8" s="141"/>
      <c r="F8" s="141"/>
      <c r="G8" s="141"/>
      <c r="H8" s="111">
        <v>133100004</v>
      </c>
      <c r="I8" s="142">
        <v>0.94</v>
      </c>
      <c r="J8" s="65">
        <f t="shared" si="0"/>
        <v>94</v>
      </c>
      <c r="K8" s="143">
        <v>2541</v>
      </c>
      <c r="L8" s="143">
        <v>2867</v>
      </c>
      <c r="M8" s="66">
        <v>2349</v>
      </c>
      <c r="N8" s="67">
        <f t="shared" si="1"/>
        <v>192</v>
      </c>
      <c r="O8" s="68">
        <f t="shared" si="2"/>
        <v>8.1736909323116225E-2</v>
      </c>
      <c r="P8" s="144">
        <v>2703.8</v>
      </c>
      <c r="Q8" s="145">
        <v>1248</v>
      </c>
      <c r="R8" s="69">
        <v>1332</v>
      </c>
      <c r="S8" s="141">
        <f t="shared" si="3"/>
        <v>-84</v>
      </c>
      <c r="T8" s="68">
        <f t="shared" si="4"/>
        <v>-6.3063063063063057E-2</v>
      </c>
      <c r="U8" s="145">
        <v>1081</v>
      </c>
      <c r="V8" s="69">
        <v>1191</v>
      </c>
      <c r="W8" s="67">
        <f t="shared" si="5"/>
        <v>-110</v>
      </c>
      <c r="X8" s="68">
        <f t="shared" si="6"/>
        <v>-9.2359361880772456E-2</v>
      </c>
      <c r="Y8" s="70">
        <f t="shared" si="7"/>
        <v>11.5</v>
      </c>
      <c r="Z8" s="146">
        <v>945</v>
      </c>
      <c r="AA8" s="143">
        <v>595</v>
      </c>
      <c r="AB8" s="143">
        <v>140</v>
      </c>
      <c r="AC8" s="67">
        <f t="shared" si="8"/>
        <v>735</v>
      </c>
      <c r="AD8" s="68">
        <f t="shared" si="9"/>
        <v>0.77777777777777779</v>
      </c>
      <c r="AE8" s="71">
        <f t="shared" si="10"/>
        <v>0.8701318299444184</v>
      </c>
      <c r="AF8" s="143">
        <v>125</v>
      </c>
      <c r="AG8" s="68">
        <f t="shared" si="11"/>
        <v>0.13227513227513227</v>
      </c>
      <c r="AH8" s="72">
        <f t="shared" si="12"/>
        <v>3.2046499727476565</v>
      </c>
      <c r="AI8" s="143">
        <v>75</v>
      </c>
      <c r="AJ8" s="143">
        <v>10</v>
      </c>
      <c r="AK8" s="67">
        <f t="shared" si="13"/>
        <v>85</v>
      </c>
      <c r="AL8" s="68">
        <f t="shared" si="14"/>
        <v>8.9947089947089942E-2</v>
      </c>
      <c r="AM8" s="72">
        <f t="shared" si="15"/>
        <v>1.6807513630893554</v>
      </c>
      <c r="AN8" s="143">
        <v>10</v>
      </c>
      <c r="AO8" s="136" t="s">
        <v>6</v>
      </c>
      <c r="AP8" s="244" t="s">
        <v>5</v>
      </c>
    </row>
    <row r="9" spans="1:44" x14ac:dyDescent="0.2">
      <c r="A9" s="187" t="s">
        <v>61</v>
      </c>
      <c r="B9" s="188">
        <v>3100005</v>
      </c>
      <c r="C9" s="189"/>
      <c r="D9" s="190"/>
      <c r="E9" s="191"/>
      <c r="F9" s="191"/>
      <c r="G9" s="191"/>
      <c r="H9" s="192">
        <v>133100005</v>
      </c>
      <c r="I9" s="193">
        <v>0.97</v>
      </c>
      <c r="J9" s="194">
        <f t="shared" si="0"/>
        <v>97</v>
      </c>
      <c r="K9" s="195">
        <v>10</v>
      </c>
      <c r="L9" s="195">
        <v>10</v>
      </c>
      <c r="M9" s="196">
        <v>15</v>
      </c>
      <c r="N9" s="197">
        <f t="shared" si="1"/>
        <v>-5</v>
      </c>
      <c r="O9" s="198">
        <f t="shared" si="2"/>
        <v>-0.33333333333333331</v>
      </c>
      <c r="P9" s="199">
        <v>10.3</v>
      </c>
      <c r="Q9" s="200">
        <v>6</v>
      </c>
      <c r="R9" s="201">
        <v>10</v>
      </c>
      <c r="S9" s="191">
        <f t="shared" si="3"/>
        <v>-4</v>
      </c>
      <c r="T9" s="198">
        <f t="shared" si="4"/>
        <v>-0.4</v>
      </c>
      <c r="U9" s="200">
        <v>6</v>
      </c>
      <c r="V9" s="201">
        <v>7</v>
      </c>
      <c r="W9" s="197">
        <f t="shared" si="5"/>
        <v>-1</v>
      </c>
      <c r="X9" s="198">
        <f t="shared" si="6"/>
        <v>-0.14285714285714285</v>
      </c>
      <c r="Y9" s="202">
        <f t="shared" si="7"/>
        <v>6.1855670103092786E-2</v>
      </c>
      <c r="Z9" s="203"/>
      <c r="AA9" s="195"/>
      <c r="AB9" s="195"/>
      <c r="AC9" s="197">
        <f t="shared" si="8"/>
        <v>0</v>
      </c>
      <c r="AD9" s="198"/>
      <c r="AE9" s="204"/>
      <c r="AF9" s="195"/>
      <c r="AG9" s="198"/>
      <c r="AH9" s="205"/>
      <c r="AI9" s="195"/>
      <c r="AJ9" s="195"/>
      <c r="AK9" s="197"/>
      <c r="AL9" s="198"/>
      <c r="AM9" s="205"/>
      <c r="AN9" s="195"/>
      <c r="AO9" s="206" t="s">
        <v>60</v>
      </c>
      <c r="AP9" s="245" t="s">
        <v>60</v>
      </c>
    </row>
    <row r="10" spans="1:44" x14ac:dyDescent="0.2">
      <c r="A10" s="148"/>
      <c r="B10" s="149">
        <v>3100006</v>
      </c>
      <c r="C10" s="150"/>
      <c r="D10" s="151"/>
      <c r="E10" s="152"/>
      <c r="F10" s="152"/>
      <c r="G10" s="152"/>
      <c r="H10" s="112">
        <v>133100006</v>
      </c>
      <c r="I10" s="153">
        <v>0.28999999999999998</v>
      </c>
      <c r="J10" s="49">
        <f t="shared" si="0"/>
        <v>28.999999999999996</v>
      </c>
      <c r="K10" s="154">
        <v>517</v>
      </c>
      <c r="L10" s="154">
        <v>524</v>
      </c>
      <c r="M10" s="50">
        <v>499</v>
      </c>
      <c r="N10" s="51">
        <f t="shared" si="1"/>
        <v>18</v>
      </c>
      <c r="O10" s="52">
        <f t="shared" si="2"/>
        <v>3.6072144288577156E-2</v>
      </c>
      <c r="P10" s="155">
        <v>1762.1</v>
      </c>
      <c r="Q10" s="156">
        <v>413</v>
      </c>
      <c r="R10" s="53">
        <v>303</v>
      </c>
      <c r="S10" s="152">
        <f t="shared" si="3"/>
        <v>110</v>
      </c>
      <c r="T10" s="52">
        <f t="shared" si="4"/>
        <v>0.36303630363036304</v>
      </c>
      <c r="U10" s="156">
        <v>318</v>
      </c>
      <c r="V10" s="53">
        <v>284</v>
      </c>
      <c r="W10" s="51">
        <f t="shared" si="5"/>
        <v>34</v>
      </c>
      <c r="X10" s="52">
        <f t="shared" si="6"/>
        <v>0.11971830985915492</v>
      </c>
      <c r="Y10" s="54">
        <f t="shared" si="7"/>
        <v>10.965517241379311</v>
      </c>
      <c r="Z10" s="157">
        <v>125</v>
      </c>
      <c r="AA10" s="154">
        <v>35</v>
      </c>
      <c r="AB10" s="154">
        <v>30</v>
      </c>
      <c r="AC10" s="51">
        <f t="shared" si="8"/>
        <v>65</v>
      </c>
      <c r="AD10" s="52">
        <f t="shared" ref="AD10:AD53" si="16">AC10/Z10</f>
        <v>0.52</v>
      </c>
      <c r="AE10" s="55">
        <f t="shared" ref="AE10:AE53" si="17">AD10/0.893862</f>
        <v>0.58174528059141117</v>
      </c>
      <c r="AF10" s="154">
        <v>20</v>
      </c>
      <c r="AG10" s="52">
        <f t="shared" ref="AG10:AG53" si="18">AF10/Z10</f>
        <v>0.16</v>
      </c>
      <c r="AH10" s="56">
        <f t="shared" ref="AH10:AH53" si="19">AG10/0.041276</f>
        <v>3.8763446070355654</v>
      </c>
      <c r="AI10" s="154">
        <v>45</v>
      </c>
      <c r="AJ10" s="154">
        <v>0</v>
      </c>
      <c r="AK10" s="51">
        <f t="shared" ref="AK10:AK53" si="20">AI10+AJ10</f>
        <v>45</v>
      </c>
      <c r="AL10" s="52">
        <f t="shared" ref="AL10:AL53" si="21">AK10/Z10</f>
        <v>0.36</v>
      </c>
      <c r="AM10" s="56">
        <f t="shared" ref="AM10:AM53" si="22">AL10/0.053516</f>
        <v>6.7269601614470433</v>
      </c>
      <c r="AN10" s="154">
        <v>0</v>
      </c>
      <c r="AO10" s="147" t="s">
        <v>5</v>
      </c>
      <c r="AP10" s="244" t="s">
        <v>5</v>
      </c>
    </row>
    <row r="11" spans="1:44" x14ac:dyDescent="0.2">
      <c r="A11" s="148"/>
      <c r="B11" s="149">
        <v>3100007</v>
      </c>
      <c r="C11" s="150"/>
      <c r="D11" s="151"/>
      <c r="E11" s="152"/>
      <c r="F11" s="152"/>
      <c r="G11" s="152"/>
      <c r="H11" s="112">
        <v>133100007</v>
      </c>
      <c r="I11" s="153">
        <v>0.38</v>
      </c>
      <c r="J11" s="49">
        <f t="shared" si="0"/>
        <v>38</v>
      </c>
      <c r="K11" s="154">
        <v>947</v>
      </c>
      <c r="L11" s="154">
        <v>1193</v>
      </c>
      <c r="M11" s="50">
        <v>1160</v>
      </c>
      <c r="N11" s="51">
        <f t="shared" si="1"/>
        <v>-213</v>
      </c>
      <c r="O11" s="52">
        <f t="shared" si="2"/>
        <v>-0.18362068965517242</v>
      </c>
      <c r="P11" s="155">
        <v>2494.1</v>
      </c>
      <c r="Q11" s="156">
        <v>652</v>
      </c>
      <c r="R11" s="53">
        <v>736</v>
      </c>
      <c r="S11" s="152">
        <f t="shared" si="3"/>
        <v>-84</v>
      </c>
      <c r="T11" s="52">
        <f t="shared" si="4"/>
        <v>-0.11413043478260869</v>
      </c>
      <c r="U11" s="156">
        <v>486</v>
      </c>
      <c r="V11" s="53">
        <v>584</v>
      </c>
      <c r="W11" s="51">
        <f t="shared" si="5"/>
        <v>-98</v>
      </c>
      <c r="X11" s="52">
        <f t="shared" si="6"/>
        <v>-0.1678082191780822</v>
      </c>
      <c r="Y11" s="54">
        <f t="shared" si="7"/>
        <v>12.789473684210526</v>
      </c>
      <c r="Z11" s="157">
        <v>425</v>
      </c>
      <c r="AA11" s="154">
        <v>135</v>
      </c>
      <c r="AB11" s="154">
        <v>50</v>
      </c>
      <c r="AC11" s="51">
        <f t="shared" si="8"/>
        <v>185</v>
      </c>
      <c r="AD11" s="52">
        <f t="shared" si="16"/>
        <v>0.43529411764705883</v>
      </c>
      <c r="AE11" s="55">
        <f t="shared" si="17"/>
        <v>0.48698134348149807</v>
      </c>
      <c r="AF11" s="154">
        <v>65</v>
      </c>
      <c r="AG11" s="52">
        <f t="shared" si="18"/>
        <v>0.15294117647058825</v>
      </c>
      <c r="AH11" s="56">
        <f t="shared" si="19"/>
        <v>3.7053294037839968</v>
      </c>
      <c r="AI11" s="154">
        <v>160</v>
      </c>
      <c r="AJ11" s="154">
        <v>0</v>
      </c>
      <c r="AK11" s="51">
        <f t="shared" si="20"/>
        <v>160</v>
      </c>
      <c r="AL11" s="52">
        <f t="shared" si="21"/>
        <v>0.37647058823529411</v>
      </c>
      <c r="AM11" s="56">
        <f t="shared" si="22"/>
        <v>7.0347295805982153</v>
      </c>
      <c r="AN11" s="154">
        <v>15</v>
      </c>
      <c r="AO11" s="147" t="s">
        <v>5</v>
      </c>
      <c r="AP11" s="244" t="s">
        <v>5</v>
      </c>
    </row>
    <row r="12" spans="1:44" x14ac:dyDescent="0.2">
      <c r="A12" s="148"/>
      <c r="B12" s="149">
        <v>3100008</v>
      </c>
      <c r="C12" s="150"/>
      <c r="D12" s="151"/>
      <c r="E12" s="152"/>
      <c r="F12" s="152"/>
      <c r="G12" s="152"/>
      <c r="H12" s="112">
        <v>133100008</v>
      </c>
      <c r="I12" s="153">
        <v>0.28000000000000003</v>
      </c>
      <c r="J12" s="49">
        <f t="shared" si="0"/>
        <v>28.000000000000004</v>
      </c>
      <c r="K12" s="154">
        <v>1390</v>
      </c>
      <c r="L12" s="154">
        <v>1409</v>
      </c>
      <c r="M12" s="50">
        <v>1418</v>
      </c>
      <c r="N12" s="51">
        <f t="shared" si="1"/>
        <v>-28</v>
      </c>
      <c r="O12" s="52">
        <f t="shared" si="2"/>
        <v>-1.9746121297602257E-2</v>
      </c>
      <c r="P12" s="155">
        <v>4911.7</v>
      </c>
      <c r="Q12" s="156">
        <v>925</v>
      </c>
      <c r="R12" s="53">
        <v>876</v>
      </c>
      <c r="S12" s="152">
        <f t="shared" si="3"/>
        <v>49</v>
      </c>
      <c r="T12" s="52">
        <f t="shared" si="4"/>
        <v>5.5936073059360727E-2</v>
      </c>
      <c r="U12" s="156">
        <v>778</v>
      </c>
      <c r="V12" s="53">
        <v>751</v>
      </c>
      <c r="W12" s="51">
        <f t="shared" si="5"/>
        <v>27</v>
      </c>
      <c r="X12" s="52">
        <f t="shared" si="6"/>
        <v>3.5952063914780293E-2</v>
      </c>
      <c r="Y12" s="54">
        <f t="shared" si="7"/>
        <v>27.785714285714281</v>
      </c>
      <c r="Z12" s="157">
        <v>620</v>
      </c>
      <c r="AA12" s="154">
        <v>245</v>
      </c>
      <c r="AB12" s="154">
        <v>60</v>
      </c>
      <c r="AC12" s="51">
        <f t="shared" si="8"/>
        <v>305</v>
      </c>
      <c r="AD12" s="52">
        <f t="shared" si="16"/>
        <v>0.49193548387096775</v>
      </c>
      <c r="AE12" s="55">
        <f t="shared" si="17"/>
        <v>0.5503483578795918</v>
      </c>
      <c r="AF12" s="154">
        <v>80</v>
      </c>
      <c r="AG12" s="52">
        <f t="shared" si="18"/>
        <v>0.12903225806451613</v>
      </c>
      <c r="AH12" s="56">
        <f t="shared" si="19"/>
        <v>3.1260843605125528</v>
      </c>
      <c r="AI12" s="154">
        <v>215</v>
      </c>
      <c r="AJ12" s="154">
        <v>10</v>
      </c>
      <c r="AK12" s="51">
        <f t="shared" si="20"/>
        <v>225</v>
      </c>
      <c r="AL12" s="52">
        <f t="shared" si="21"/>
        <v>0.36290322580645162</v>
      </c>
      <c r="AM12" s="56">
        <f t="shared" si="22"/>
        <v>6.7812098401683913</v>
      </c>
      <c r="AN12" s="154">
        <v>0</v>
      </c>
      <c r="AO12" s="147" t="s">
        <v>5</v>
      </c>
      <c r="AP12" s="244" t="s">
        <v>5</v>
      </c>
    </row>
    <row r="13" spans="1:44" x14ac:dyDescent="0.2">
      <c r="A13" s="148"/>
      <c r="B13" s="149">
        <v>3100009</v>
      </c>
      <c r="C13" s="150"/>
      <c r="D13" s="151"/>
      <c r="E13" s="152"/>
      <c r="F13" s="152"/>
      <c r="G13" s="152"/>
      <c r="H13" s="112">
        <v>133100009</v>
      </c>
      <c r="I13" s="153">
        <v>0.26</v>
      </c>
      <c r="J13" s="49">
        <f t="shared" si="0"/>
        <v>26</v>
      </c>
      <c r="K13" s="154">
        <v>2106</v>
      </c>
      <c r="L13" s="154">
        <v>2111</v>
      </c>
      <c r="M13" s="50">
        <v>2086</v>
      </c>
      <c r="N13" s="51">
        <f t="shared" si="1"/>
        <v>20</v>
      </c>
      <c r="O13" s="52">
        <f t="shared" si="2"/>
        <v>9.5877277085330784E-3</v>
      </c>
      <c r="P13" s="155">
        <v>8175.5</v>
      </c>
      <c r="Q13" s="156">
        <v>1454</v>
      </c>
      <c r="R13" s="53">
        <v>1347</v>
      </c>
      <c r="S13" s="152">
        <f t="shared" si="3"/>
        <v>107</v>
      </c>
      <c r="T13" s="52">
        <f t="shared" si="4"/>
        <v>7.9435783221974754E-2</v>
      </c>
      <c r="U13" s="156">
        <v>1218</v>
      </c>
      <c r="V13" s="53">
        <v>1148</v>
      </c>
      <c r="W13" s="51">
        <f t="shared" si="5"/>
        <v>70</v>
      </c>
      <c r="X13" s="52">
        <f t="shared" si="6"/>
        <v>6.097560975609756E-2</v>
      </c>
      <c r="Y13" s="54">
        <f t="shared" si="7"/>
        <v>46.846153846153847</v>
      </c>
      <c r="Z13" s="157">
        <v>1110</v>
      </c>
      <c r="AA13" s="154">
        <v>425</v>
      </c>
      <c r="AB13" s="154">
        <v>75</v>
      </c>
      <c r="AC13" s="51">
        <f t="shared" si="8"/>
        <v>500</v>
      </c>
      <c r="AD13" s="52">
        <f t="shared" si="16"/>
        <v>0.45045045045045046</v>
      </c>
      <c r="AE13" s="55">
        <f t="shared" si="17"/>
        <v>0.50393735324966316</v>
      </c>
      <c r="AF13" s="154">
        <v>150</v>
      </c>
      <c r="AG13" s="52">
        <f t="shared" si="18"/>
        <v>0.13513513513513514</v>
      </c>
      <c r="AH13" s="56">
        <f t="shared" si="19"/>
        <v>3.2739397018881466</v>
      </c>
      <c r="AI13" s="154">
        <v>435</v>
      </c>
      <c r="AJ13" s="154">
        <v>10</v>
      </c>
      <c r="AK13" s="51">
        <f t="shared" si="20"/>
        <v>445</v>
      </c>
      <c r="AL13" s="52">
        <f t="shared" si="21"/>
        <v>0.40090090090090091</v>
      </c>
      <c r="AM13" s="56">
        <f t="shared" si="22"/>
        <v>7.49123441402386</v>
      </c>
      <c r="AN13" s="154">
        <v>25</v>
      </c>
      <c r="AO13" s="147" t="s">
        <v>5</v>
      </c>
      <c r="AP13" s="244" t="s">
        <v>5</v>
      </c>
    </row>
    <row r="14" spans="1:44" x14ac:dyDescent="0.2">
      <c r="A14" s="148"/>
      <c r="B14" s="149">
        <v>3100010</v>
      </c>
      <c r="C14" s="150"/>
      <c r="D14" s="151"/>
      <c r="E14" s="152"/>
      <c r="F14" s="152"/>
      <c r="G14" s="152"/>
      <c r="H14" s="112">
        <v>133100010</v>
      </c>
      <c r="I14" s="153">
        <v>0.73</v>
      </c>
      <c r="J14" s="49">
        <f t="shared" si="0"/>
        <v>73</v>
      </c>
      <c r="K14" s="154">
        <v>1729</v>
      </c>
      <c r="L14" s="154">
        <v>2011</v>
      </c>
      <c r="M14" s="50">
        <v>1947</v>
      </c>
      <c r="N14" s="51">
        <f t="shared" si="1"/>
        <v>-218</v>
      </c>
      <c r="O14" s="52">
        <f t="shared" si="2"/>
        <v>-0.11196712891628145</v>
      </c>
      <c r="P14" s="155">
        <v>2379.9</v>
      </c>
      <c r="Q14" s="156">
        <v>1056</v>
      </c>
      <c r="R14" s="53">
        <v>1018</v>
      </c>
      <c r="S14" s="152">
        <f t="shared" si="3"/>
        <v>38</v>
      </c>
      <c r="T14" s="52">
        <f t="shared" si="4"/>
        <v>3.732809430255403E-2</v>
      </c>
      <c r="U14" s="156">
        <v>866</v>
      </c>
      <c r="V14" s="53">
        <v>853</v>
      </c>
      <c r="W14" s="51">
        <f t="shared" si="5"/>
        <v>13</v>
      </c>
      <c r="X14" s="52">
        <f t="shared" si="6"/>
        <v>1.5240328253223915E-2</v>
      </c>
      <c r="Y14" s="54">
        <f t="shared" si="7"/>
        <v>11.863013698630137</v>
      </c>
      <c r="Z14" s="157">
        <v>615</v>
      </c>
      <c r="AA14" s="154">
        <v>275</v>
      </c>
      <c r="AB14" s="154">
        <v>60</v>
      </c>
      <c r="AC14" s="51">
        <f t="shared" si="8"/>
        <v>335</v>
      </c>
      <c r="AD14" s="52">
        <f t="shared" si="16"/>
        <v>0.54471544715447151</v>
      </c>
      <c r="AE14" s="55">
        <f t="shared" si="17"/>
        <v>0.60939546278337309</v>
      </c>
      <c r="AF14" s="154">
        <v>90</v>
      </c>
      <c r="AG14" s="52">
        <f t="shared" si="18"/>
        <v>0.14634146341463414</v>
      </c>
      <c r="AH14" s="56">
        <f t="shared" si="19"/>
        <v>3.5454371405813094</v>
      </c>
      <c r="AI14" s="154">
        <v>185</v>
      </c>
      <c r="AJ14" s="154">
        <v>0</v>
      </c>
      <c r="AK14" s="51">
        <f t="shared" si="20"/>
        <v>185</v>
      </c>
      <c r="AL14" s="52">
        <f t="shared" si="21"/>
        <v>0.30081300813008133</v>
      </c>
      <c r="AM14" s="56">
        <f t="shared" si="22"/>
        <v>5.6209920048225079</v>
      </c>
      <c r="AN14" s="154">
        <v>10</v>
      </c>
      <c r="AO14" s="147" t="s">
        <v>5</v>
      </c>
      <c r="AP14" s="244" t="s">
        <v>5</v>
      </c>
    </row>
    <row r="15" spans="1:44" x14ac:dyDescent="0.2">
      <c r="A15" s="148"/>
      <c r="B15" s="149">
        <v>3100011</v>
      </c>
      <c r="C15" s="150"/>
      <c r="D15" s="151"/>
      <c r="E15" s="152"/>
      <c r="F15" s="152"/>
      <c r="G15" s="152"/>
      <c r="H15" s="112">
        <v>133100011</v>
      </c>
      <c r="I15" s="153">
        <v>0.42</v>
      </c>
      <c r="J15" s="49">
        <f t="shared" si="0"/>
        <v>42</v>
      </c>
      <c r="K15" s="154">
        <v>863</v>
      </c>
      <c r="L15" s="154">
        <v>750</v>
      </c>
      <c r="M15" s="50">
        <v>741</v>
      </c>
      <c r="N15" s="51">
        <f t="shared" si="1"/>
        <v>122</v>
      </c>
      <c r="O15" s="52">
        <f t="shared" si="2"/>
        <v>0.16464237516869096</v>
      </c>
      <c r="P15" s="155">
        <v>2074.5</v>
      </c>
      <c r="Q15" s="156">
        <v>693</v>
      </c>
      <c r="R15" s="53">
        <v>513</v>
      </c>
      <c r="S15" s="152">
        <f t="shared" si="3"/>
        <v>180</v>
      </c>
      <c r="T15" s="52">
        <f t="shared" si="4"/>
        <v>0.35087719298245612</v>
      </c>
      <c r="U15" s="156">
        <v>538</v>
      </c>
      <c r="V15" s="53">
        <v>451</v>
      </c>
      <c r="W15" s="51">
        <f t="shared" si="5"/>
        <v>87</v>
      </c>
      <c r="X15" s="52">
        <f t="shared" si="6"/>
        <v>0.19290465631929046</v>
      </c>
      <c r="Y15" s="54">
        <f t="shared" si="7"/>
        <v>12.80952380952381</v>
      </c>
      <c r="Z15" s="157">
        <v>385</v>
      </c>
      <c r="AA15" s="154">
        <v>180</v>
      </c>
      <c r="AB15" s="154">
        <v>15</v>
      </c>
      <c r="AC15" s="51">
        <f t="shared" si="8"/>
        <v>195</v>
      </c>
      <c r="AD15" s="52">
        <f t="shared" si="16"/>
        <v>0.50649350649350644</v>
      </c>
      <c r="AE15" s="55">
        <f t="shared" si="17"/>
        <v>0.56663501356306278</v>
      </c>
      <c r="AF15" s="154">
        <v>40</v>
      </c>
      <c r="AG15" s="52">
        <f t="shared" si="18"/>
        <v>0.1038961038961039</v>
      </c>
      <c r="AH15" s="56">
        <f t="shared" si="19"/>
        <v>2.5171068876854323</v>
      </c>
      <c r="AI15" s="154">
        <v>150</v>
      </c>
      <c r="AJ15" s="154">
        <v>0</v>
      </c>
      <c r="AK15" s="51">
        <f t="shared" si="20"/>
        <v>150</v>
      </c>
      <c r="AL15" s="52">
        <f t="shared" si="21"/>
        <v>0.38961038961038963</v>
      </c>
      <c r="AM15" s="56">
        <f t="shared" si="22"/>
        <v>7.2802599149859786</v>
      </c>
      <c r="AN15" s="154">
        <v>0</v>
      </c>
      <c r="AO15" s="147" t="s">
        <v>5</v>
      </c>
      <c r="AP15" s="244" t="s">
        <v>5</v>
      </c>
    </row>
    <row r="16" spans="1:44" x14ac:dyDescent="0.2">
      <c r="A16" s="137"/>
      <c r="B16" s="138">
        <v>3100012</v>
      </c>
      <c r="C16" s="139"/>
      <c r="D16" s="140"/>
      <c r="E16" s="141"/>
      <c r="F16" s="141"/>
      <c r="G16" s="141"/>
      <c r="H16" s="111">
        <v>133100012</v>
      </c>
      <c r="I16" s="142">
        <v>1.18</v>
      </c>
      <c r="J16" s="65">
        <f t="shared" si="0"/>
        <v>118</v>
      </c>
      <c r="K16" s="143">
        <v>935</v>
      </c>
      <c r="L16" s="143">
        <v>1058</v>
      </c>
      <c r="M16" s="66">
        <v>1039</v>
      </c>
      <c r="N16" s="67">
        <f t="shared" si="1"/>
        <v>-104</v>
      </c>
      <c r="O16" s="68">
        <f t="shared" si="2"/>
        <v>-0.10009624639076034</v>
      </c>
      <c r="P16" s="144">
        <v>790.7</v>
      </c>
      <c r="Q16" s="145">
        <v>543</v>
      </c>
      <c r="R16" s="69">
        <v>485</v>
      </c>
      <c r="S16" s="141">
        <f t="shared" si="3"/>
        <v>58</v>
      </c>
      <c r="T16" s="68">
        <f t="shared" si="4"/>
        <v>0.11958762886597939</v>
      </c>
      <c r="U16" s="145">
        <v>451</v>
      </c>
      <c r="V16" s="69">
        <v>455</v>
      </c>
      <c r="W16" s="67">
        <f t="shared" si="5"/>
        <v>-4</v>
      </c>
      <c r="X16" s="68">
        <f t="shared" si="6"/>
        <v>-8.7912087912087912E-3</v>
      </c>
      <c r="Y16" s="70">
        <f t="shared" si="7"/>
        <v>3.8220338983050848</v>
      </c>
      <c r="Z16" s="146">
        <v>415</v>
      </c>
      <c r="AA16" s="143">
        <v>280</v>
      </c>
      <c r="AB16" s="143">
        <v>70</v>
      </c>
      <c r="AC16" s="67">
        <f t="shared" si="8"/>
        <v>350</v>
      </c>
      <c r="AD16" s="68">
        <f t="shared" si="16"/>
        <v>0.84337349397590367</v>
      </c>
      <c r="AE16" s="71">
        <f t="shared" si="17"/>
        <v>0.94351644210840557</v>
      </c>
      <c r="AF16" s="143">
        <v>55</v>
      </c>
      <c r="AG16" s="68">
        <f t="shared" si="18"/>
        <v>0.13253012048192772</v>
      </c>
      <c r="AH16" s="72">
        <f t="shared" si="19"/>
        <v>3.2108276112493392</v>
      </c>
      <c r="AI16" s="143">
        <v>0</v>
      </c>
      <c r="AJ16" s="143">
        <v>0</v>
      </c>
      <c r="AK16" s="67">
        <f t="shared" si="20"/>
        <v>0</v>
      </c>
      <c r="AL16" s="68">
        <f t="shared" si="21"/>
        <v>0</v>
      </c>
      <c r="AM16" s="72">
        <f t="shared" si="22"/>
        <v>0</v>
      </c>
      <c r="AN16" s="143">
        <v>0</v>
      </c>
      <c r="AO16" s="136" t="s">
        <v>6</v>
      </c>
      <c r="AP16" s="246" t="s">
        <v>6</v>
      </c>
    </row>
    <row r="17" spans="1:43" x14ac:dyDescent="0.2">
      <c r="A17" s="137"/>
      <c r="B17" s="138">
        <v>3100013</v>
      </c>
      <c r="C17" s="139"/>
      <c r="D17" s="140"/>
      <c r="E17" s="141"/>
      <c r="F17" s="141"/>
      <c r="G17" s="141"/>
      <c r="H17" s="111">
        <v>133100013</v>
      </c>
      <c r="I17" s="142">
        <v>0.4</v>
      </c>
      <c r="J17" s="65">
        <f t="shared" si="0"/>
        <v>40</v>
      </c>
      <c r="K17" s="143">
        <v>1503</v>
      </c>
      <c r="L17" s="143">
        <v>1752</v>
      </c>
      <c r="M17" s="66">
        <v>1787</v>
      </c>
      <c r="N17" s="67">
        <f t="shared" si="1"/>
        <v>-284</v>
      </c>
      <c r="O17" s="68">
        <f t="shared" si="2"/>
        <v>-0.15892557358701734</v>
      </c>
      <c r="P17" s="144">
        <v>3732.3</v>
      </c>
      <c r="Q17" s="145">
        <v>814</v>
      </c>
      <c r="R17" s="69">
        <v>878</v>
      </c>
      <c r="S17" s="141">
        <f t="shared" si="3"/>
        <v>-64</v>
      </c>
      <c r="T17" s="68">
        <f t="shared" si="4"/>
        <v>-7.289293849658314E-2</v>
      </c>
      <c r="U17" s="145">
        <v>646</v>
      </c>
      <c r="V17" s="69">
        <v>779</v>
      </c>
      <c r="W17" s="67">
        <f t="shared" si="5"/>
        <v>-133</v>
      </c>
      <c r="X17" s="68">
        <f t="shared" si="6"/>
        <v>-0.17073170731707318</v>
      </c>
      <c r="Y17" s="70">
        <f t="shared" si="7"/>
        <v>16.149999999999999</v>
      </c>
      <c r="Z17" s="146">
        <v>590</v>
      </c>
      <c r="AA17" s="143">
        <v>395</v>
      </c>
      <c r="AB17" s="143">
        <v>75</v>
      </c>
      <c r="AC17" s="67">
        <f t="shared" si="8"/>
        <v>470</v>
      </c>
      <c r="AD17" s="68">
        <f t="shared" si="16"/>
        <v>0.79661016949152541</v>
      </c>
      <c r="AE17" s="71">
        <f t="shared" si="17"/>
        <v>0.89120039725542133</v>
      </c>
      <c r="AF17" s="143">
        <v>70</v>
      </c>
      <c r="AG17" s="68">
        <f t="shared" si="18"/>
        <v>0.11864406779661017</v>
      </c>
      <c r="AH17" s="72">
        <f t="shared" si="19"/>
        <v>2.874408077250949</v>
      </c>
      <c r="AI17" s="143">
        <v>45</v>
      </c>
      <c r="AJ17" s="143">
        <v>0</v>
      </c>
      <c r="AK17" s="67">
        <f t="shared" si="20"/>
        <v>45</v>
      </c>
      <c r="AL17" s="68">
        <f t="shared" si="21"/>
        <v>7.6271186440677971E-2</v>
      </c>
      <c r="AM17" s="72">
        <f t="shared" si="22"/>
        <v>1.4252034240353908</v>
      </c>
      <c r="AN17" s="143">
        <v>10</v>
      </c>
      <c r="AO17" s="136" t="s">
        <v>6</v>
      </c>
      <c r="AP17" s="246" t="s">
        <v>6</v>
      </c>
    </row>
    <row r="18" spans="1:43" x14ac:dyDescent="0.2">
      <c r="A18" s="126"/>
      <c r="B18" s="127">
        <v>3100014</v>
      </c>
      <c r="C18" s="128"/>
      <c r="D18" s="129"/>
      <c r="E18" s="130"/>
      <c r="F18" s="130"/>
      <c r="G18" s="130"/>
      <c r="H18" s="110">
        <v>133100014</v>
      </c>
      <c r="I18" s="131">
        <v>1.66</v>
      </c>
      <c r="J18" s="59">
        <f t="shared" si="0"/>
        <v>166</v>
      </c>
      <c r="K18" s="132">
        <v>2240</v>
      </c>
      <c r="L18" s="132">
        <v>2329</v>
      </c>
      <c r="M18" s="57">
        <v>2336</v>
      </c>
      <c r="N18" s="60">
        <f t="shared" si="1"/>
        <v>-96</v>
      </c>
      <c r="O18" s="61">
        <f t="shared" si="2"/>
        <v>-4.1095890410958902E-2</v>
      </c>
      <c r="P18" s="133">
        <v>1350</v>
      </c>
      <c r="Q18" s="134">
        <v>1017</v>
      </c>
      <c r="R18" s="58">
        <v>1020</v>
      </c>
      <c r="S18" s="130">
        <f t="shared" si="3"/>
        <v>-3</v>
      </c>
      <c r="T18" s="61">
        <f t="shared" si="4"/>
        <v>-2.9411764705882353E-3</v>
      </c>
      <c r="U18" s="134">
        <v>924</v>
      </c>
      <c r="V18" s="58">
        <v>955</v>
      </c>
      <c r="W18" s="60">
        <f t="shared" si="5"/>
        <v>-31</v>
      </c>
      <c r="X18" s="61">
        <f t="shared" si="6"/>
        <v>-3.2460732984293195E-2</v>
      </c>
      <c r="Y18" s="62">
        <f t="shared" si="7"/>
        <v>5.5662650602409638</v>
      </c>
      <c r="Z18" s="135">
        <v>1055</v>
      </c>
      <c r="AA18" s="132">
        <v>790</v>
      </c>
      <c r="AB18" s="132">
        <v>160</v>
      </c>
      <c r="AC18" s="60">
        <f t="shared" si="8"/>
        <v>950</v>
      </c>
      <c r="AD18" s="61">
        <f t="shared" si="16"/>
        <v>0.90047393364928907</v>
      </c>
      <c r="AE18" s="63">
        <f t="shared" si="17"/>
        <v>1.0073970407616488</v>
      </c>
      <c r="AF18" s="132">
        <v>70</v>
      </c>
      <c r="AG18" s="61">
        <f t="shared" si="18"/>
        <v>6.6350710900473939E-2</v>
      </c>
      <c r="AH18" s="64">
        <f t="shared" si="19"/>
        <v>1.6074888773251754</v>
      </c>
      <c r="AI18" s="132">
        <v>35</v>
      </c>
      <c r="AJ18" s="132">
        <v>0</v>
      </c>
      <c r="AK18" s="60">
        <f t="shared" si="20"/>
        <v>35</v>
      </c>
      <c r="AL18" s="61">
        <f t="shared" si="21"/>
        <v>3.3175355450236969E-2</v>
      </c>
      <c r="AM18" s="64">
        <f t="shared" si="22"/>
        <v>0.61991470682108096</v>
      </c>
      <c r="AN18" s="132">
        <v>10</v>
      </c>
      <c r="AO18" s="125" t="s">
        <v>7</v>
      </c>
      <c r="AP18" s="246" t="s">
        <v>6</v>
      </c>
    </row>
    <row r="19" spans="1:43" x14ac:dyDescent="0.2">
      <c r="A19" s="126"/>
      <c r="B19" s="127">
        <v>3100015</v>
      </c>
      <c r="C19" s="128"/>
      <c r="D19" s="129"/>
      <c r="E19" s="130"/>
      <c r="F19" s="130"/>
      <c r="G19" s="130"/>
      <c r="H19" s="110">
        <v>133100015</v>
      </c>
      <c r="I19" s="131">
        <v>1.02</v>
      </c>
      <c r="J19" s="59">
        <f t="shared" si="0"/>
        <v>102</v>
      </c>
      <c r="K19" s="132">
        <v>1220</v>
      </c>
      <c r="L19" s="132">
        <v>1218</v>
      </c>
      <c r="M19" s="57">
        <v>1314</v>
      </c>
      <c r="N19" s="60">
        <f t="shared" si="1"/>
        <v>-94</v>
      </c>
      <c r="O19" s="61">
        <f t="shared" si="2"/>
        <v>-7.1537290715372903E-2</v>
      </c>
      <c r="P19" s="133">
        <v>1200.5999999999999</v>
      </c>
      <c r="Q19" s="134">
        <v>534</v>
      </c>
      <c r="R19" s="58">
        <v>527</v>
      </c>
      <c r="S19" s="130">
        <f t="shared" si="3"/>
        <v>7</v>
      </c>
      <c r="T19" s="61">
        <f t="shared" si="4"/>
        <v>1.3282732447817837E-2</v>
      </c>
      <c r="U19" s="134">
        <v>513</v>
      </c>
      <c r="V19" s="58">
        <v>516</v>
      </c>
      <c r="W19" s="60">
        <f t="shared" si="5"/>
        <v>-3</v>
      </c>
      <c r="X19" s="61">
        <f t="shared" si="6"/>
        <v>-5.8139534883720929E-3</v>
      </c>
      <c r="Y19" s="62">
        <f t="shared" si="7"/>
        <v>5.0294117647058822</v>
      </c>
      <c r="Z19" s="135">
        <v>595</v>
      </c>
      <c r="AA19" s="132">
        <v>465</v>
      </c>
      <c r="AB19" s="132">
        <v>80</v>
      </c>
      <c r="AC19" s="60">
        <f t="shared" si="8"/>
        <v>545</v>
      </c>
      <c r="AD19" s="61">
        <f t="shared" si="16"/>
        <v>0.91596638655462181</v>
      </c>
      <c r="AE19" s="63">
        <f t="shared" si="17"/>
        <v>1.0247290818433066</v>
      </c>
      <c r="AF19" s="132">
        <v>35</v>
      </c>
      <c r="AG19" s="61">
        <f t="shared" si="18"/>
        <v>5.8823529411764705E-2</v>
      </c>
      <c r="AH19" s="64">
        <f t="shared" si="19"/>
        <v>1.4251266937630755</v>
      </c>
      <c r="AI19" s="132">
        <v>10</v>
      </c>
      <c r="AJ19" s="132">
        <v>0</v>
      </c>
      <c r="AK19" s="60">
        <f t="shared" si="20"/>
        <v>10</v>
      </c>
      <c r="AL19" s="61">
        <f t="shared" si="21"/>
        <v>1.680672268907563E-2</v>
      </c>
      <c r="AM19" s="64">
        <f t="shared" si="22"/>
        <v>0.31405042770527747</v>
      </c>
      <c r="AN19" s="132">
        <v>0</v>
      </c>
      <c r="AO19" s="125" t="s">
        <v>7</v>
      </c>
      <c r="AP19" s="243" t="s">
        <v>7</v>
      </c>
    </row>
    <row r="20" spans="1:43" x14ac:dyDescent="0.2">
      <c r="A20" s="148"/>
      <c r="B20" s="149">
        <v>3100016</v>
      </c>
      <c r="C20" s="150"/>
      <c r="D20" s="151"/>
      <c r="E20" s="152"/>
      <c r="F20" s="152"/>
      <c r="G20" s="152"/>
      <c r="H20" s="112">
        <v>133100016</v>
      </c>
      <c r="I20" s="153">
        <v>1.51</v>
      </c>
      <c r="J20" s="49">
        <f t="shared" si="0"/>
        <v>151</v>
      </c>
      <c r="K20" s="154">
        <v>1556</v>
      </c>
      <c r="L20" s="154">
        <v>1574</v>
      </c>
      <c r="M20" s="50">
        <v>1508</v>
      </c>
      <c r="N20" s="51">
        <f t="shared" si="1"/>
        <v>48</v>
      </c>
      <c r="O20" s="52">
        <f t="shared" si="2"/>
        <v>3.1830238726790451E-2</v>
      </c>
      <c r="P20" s="155">
        <v>1033.3</v>
      </c>
      <c r="Q20" s="156">
        <v>861</v>
      </c>
      <c r="R20" s="53">
        <v>828</v>
      </c>
      <c r="S20" s="152">
        <f t="shared" si="3"/>
        <v>33</v>
      </c>
      <c r="T20" s="52">
        <f t="shared" si="4"/>
        <v>3.9855072463768113E-2</v>
      </c>
      <c r="U20" s="156">
        <v>770</v>
      </c>
      <c r="V20" s="53">
        <v>752</v>
      </c>
      <c r="W20" s="51">
        <f t="shared" si="5"/>
        <v>18</v>
      </c>
      <c r="X20" s="52">
        <f t="shared" si="6"/>
        <v>2.3936170212765957E-2</v>
      </c>
      <c r="Y20" s="54">
        <f t="shared" si="7"/>
        <v>5.0993377483443707</v>
      </c>
      <c r="Z20" s="157">
        <v>695</v>
      </c>
      <c r="AA20" s="154">
        <v>465</v>
      </c>
      <c r="AB20" s="154">
        <v>100</v>
      </c>
      <c r="AC20" s="51">
        <f t="shared" si="8"/>
        <v>565</v>
      </c>
      <c r="AD20" s="52">
        <f t="shared" si="16"/>
        <v>0.81294964028776984</v>
      </c>
      <c r="AE20" s="55">
        <f t="shared" si="17"/>
        <v>0.90948003191518356</v>
      </c>
      <c r="AF20" s="154">
        <v>45</v>
      </c>
      <c r="AG20" s="52">
        <f t="shared" si="18"/>
        <v>6.4748201438848921E-2</v>
      </c>
      <c r="AH20" s="56">
        <f t="shared" si="19"/>
        <v>1.5686646341420902</v>
      </c>
      <c r="AI20" s="154">
        <v>85</v>
      </c>
      <c r="AJ20" s="154">
        <v>0</v>
      </c>
      <c r="AK20" s="51">
        <f t="shared" si="20"/>
        <v>85</v>
      </c>
      <c r="AL20" s="52">
        <f t="shared" si="21"/>
        <v>0.1223021582733813</v>
      </c>
      <c r="AM20" s="56">
        <f t="shared" si="22"/>
        <v>2.2853381843445195</v>
      </c>
      <c r="AN20" s="154">
        <v>0</v>
      </c>
      <c r="AO20" s="147" t="s">
        <v>5</v>
      </c>
      <c r="AP20" s="244" t="s">
        <v>5</v>
      </c>
    </row>
    <row r="21" spans="1:43" x14ac:dyDescent="0.2">
      <c r="A21" s="148"/>
      <c r="B21" s="149">
        <v>3100017</v>
      </c>
      <c r="C21" s="150"/>
      <c r="D21" s="151"/>
      <c r="E21" s="152"/>
      <c r="F21" s="152"/>
      <c r="G21" s="152"/>
      <c r="H21" s="112">
        <v>133100017</v>
      </c>
      <c r="I21" s="153">
        <v>0.98</v>
      </c>
      <c r="J21" s="49">
        <f t="shared" si="0"/>
        <v>98</v>
      </c>
      <c r="K21" s="154">
        <v>1190</v>
      </c>
      <c r="L21" s="154">
        <v>1244</v>
      </c>
      <c r="M21" s="50">
        <v>1188</v>
      </c>
      <c r="N21" s="51">
        <f t="shared" si="1"/>
        <v>2</v>
      </c>
      <c r="O21" s="52">
        <f t="shared" si="2"/>
        <v>1.6835016835016834E-3</v>
      </c>
      <c r="P21" s="155">
        <v>1216.5999999999999</v>
      </c>
      <c r="Q21" s="156">
        <v>744</v>
      </c>
      <c r="R21" s="53">
        <v>698</v>
      </c>
      <c r="S21" s="152">
        <f t="shared" si="3"/>
        <v>46</v>
      </c>
      <c r="T21" s="52">
        <f t="shared" si="4"/>
        <v>6.5902578796561598E-2</v>
      </c>
      <c r="U21" s="156">
        <v>625</v>
      </c>
      <c r="V21" s="53">
        <v>595</v>
      </c>
      <c r="W21" s="51">
        <f t="shared" si="5"/>
        <v>30</v>
      </c>
      <c r="X21" s="52">
        <f t="shared" si="6"/>
        <v>5.0420168067226892E-2</v>
      </c>
      <c r="Y21" s="54">
        <f t="shared" si="7"/>
        <v>6.3775510204081636</v>
      </c>
      <c r="Z21" s="157">
        <v>545</v>
      </c>
      <c r="AA21" s="154">
        <v>300</v>
      </c>
      <c r="AB21" s="154">
        <v>60</v>
      </c>
      <c r="AC21" s="51">
        <f t="shared" si="8"/>
        <v>360</v>
      </c>
      <c r="AD21" s="52">
        <f t="shared" si="16"/>
        <v>0.66055045871559637</v>
      </c>
      <c r="AE21" s="55">
        <f t="shared" si="17"/>
        <v>0.73898483067363452</v>
      </c>
      <c r="AF21" s="154">
        <v>115</v>
      </c>
      <c r="AG21" s="52">
        <f t="shared" si="18"/>
        <v>0.21100917431192662</v>
      </c>
      <c r="AH21" s="56">
        <f t="shared" si="19"/>
        <v>5.112151717994152</v>
      </c>
      <c r="AI21" s="154">
        <v>60</v>
      </c>
      <c r="AJ21" s="154">
        <v>10</v>
      </c>
      <c r="AK21" s="51">
        <f t="shared" si="20"/>
        <v>70</v>
      </c>
      <c r="AL21" s="52">
        <f t="shared" si="21"/>
        <v>0.12844036697247707</v>
      </c>
      <c r="AM21" s="56">
        <f t="shared" si="22"/>
        <v>2.4000367548485886</v>
      </c>
      <c r="AN21" s="154">
        <v>10</v>
      </c>
      <c r="AO21" s="147" t="s">
        <v>5</v>
      </c>
      <c r="AP21" s="244" t="s">
        <v>5</v>
      </c>
    </row>
    <row r="22" spans="1:43" x14ac:dyDescent="0.2">
      <c r="A22" s="187"/>
      <c r="B22" s="188">
        <v>3100018</v>
      </c>
      <c r="C22" s="189"/>
      <c r="D22" s="190"/>
      <c r="E22" s="191"/>
      <c r="F22" s="191"/>
      <c r="G22" s="191"/>
      <c r="H22" s="192">
        <v>133100018</v>
      </c>
      <c r="I22" s="193">
        <v>0.46</v>
      </c>
      <c r="J22" s="194">
        <f t="shared" si="0"/>
        <v>46</v>
      </c>
      <c r="K22" s="195">
        <v>109</v>
      </c>
      <c r="L22" s="195">
        <v>126</v>
      </c>
      <c r="M22" s="196">
        <v>117</v>
      </c>
      <c r="N22" s="197">
        <f t="shared" si="1"/>
        <v>-8</v>
      </c>
      <c r="O22" s="198">
        <f t="shared" si="2"/>
        <v>-6.8376068376068383E-2</v>
      </c>
      <c r="P22" s="199">
        <v>235.5</v>
      </c>
      <c r="Q22" s="200">
        <v>60</v>
      </c>
      <c r="R22" s="201">
        <v>53</v>
      </c>
      <c r="S22" s="191">
        <f t="shared" si="3"/>
        <v>7</v>
      </c>
      <c r="T22" s="198">
        <f t="shared" si="4"/>
        <v>0.13207547169811321</v>
      </c>
      <c r="U22" s="200">
        <v>55</v>
      </c>
      <c r="V22" s="201">
        <v>53</v>
      </c>
      <c r="W22" s="197">
        <f t="shared" si="5"/>
        <v>2</v>
      </c>
      <c r="X22" s="198">
        <f t="shared" si="6"/>
        <v>3.7735849056603772E-2</v>
      </c>
      <c r="Y22" s="202">
        <f t="shared" si="7"/>
        <v>1.1956521739130435</v>
      </c>
      <c r="Z22" s="203">
        <v>25</v>
      </c>
      <c r="AA22" s="195">
        <v>25</v>
      </c>
      <c r="AB22" s="195">
        <v>0</v>
      </c>
      <c r="AC22" s="197">
        <f t="shared" si="8"/>
        <v>25</v>
      </c>
      <c r="AD22" s="198">
        <f t="shared" si="16"/>
        <v>1</v>
      </c>
      <c r="AE22" s="204">
        <f t="shared" si="17"/>
        <v>1.1187409242142523</v>
      </c>
      <c r="AF22" s="195">
        <v>0</v>
      </c>
      <c r="AG22" s="198">
        <f t="shared" si="18"/>
        <v>0</v>
      </c>
      <c r="AH22" s="205">
        <f t="shared" si="19"/>
        <v>0</v>
      </c>
      <c r="AI22" s="195">
        <v>0</v>
      </c>
      <c r="AJ22" s="195">
        <v>0</v>
      </c>
      <c r="AK22" s="197">
        <f t="shared" si="20"/>
        <v>0</v>
      </c>
      <c r="AL22" s="198">
        <f t="shared" si="21"/>
        <v>0</v>
      </c>
      <c r="AM22" s="205">
        <f t="shared" si="22"/>
        <v>0</v>
      </c>
      <c r="AN22" s="195">
        <v>0</v>
      </c>
      <c r="AO22" s="206" t="s">
        <v>60</v>
      </c>
      <c r="AP22" s="245" t="s">
        <v>60</v>
      </c>
      <c r="AQ22" s="207" t="s">
        <v>55</v>
      </c>
    </row>
    <row r="23" spans="1:43" x14ac:dyDescent="0.2">
      <c r="A23" s="148"/>
      <c r="B23" s="149">
        <v>3100019</v>
      </c>
      <c r="C23" s="150"/>
      <c r="D23" s="151"/>
      <c r="E23" s="152"/>
      <c r="F23" s="152"/>
      <c r="G23" s="152"/>
      <c r="H23" s="112">
        <v>133100019</v>
      </c>
      <c r="I23" s="153">
        <v>0.39</v>
      </c>
      <c r="J23" s="49">
        <f t="shared" si="0"/>
        <v>39</v>
      </c>
      <c r="K23" s="154">
        <v>267</v>
      </c>
      <c r="L23" s="154">
        <v>329</v>
      </c>
      <c r="M23" s="50">
        <v>339</v>
      </c>
      <c r="N23" s="51">
        <f t="shared" si="1"/>
        <v>-72</v>
      </c>
      <c r="O23" s="52">
        <f t="shared" si="2"/>
        <v>-0.21238938053097345</v>
      </c>
      <c r="P23" s="155">
        <v>691</v>
      </c>
      <c r="Q23" s="156">
        <v>168</v>
      </c>
      <c r="R23" s="53">
        <v>167</v>
      </c>
      <c r="S23" s="152">
        <f t="shared" si="3"/>
        <v>1</v>
      </c>
      <c r="T23" s="52">
        <f t="shared" si="4"/>
        <v>5.9880239520958087E-3</v>
      </c>
      <c r="U23" s="156">
        <v>125</v>
      </c>
      <c r="V23" s="53">
        <v>142</v>
      </c>
      <c r="W23" s="51">
        <f t="shared" si="5"/>
        <v>-17</v>
      </c>
      <c r="X23" s="52">
        <f t="shared" si="6"/>
        <v>-0.11971830985915492</v>
      </c>
      <c r="Y23" s="54">
        <f t="shared" si="7"/>
        <v>3.2051282051282053</v>
      </c>
      <c r="Z23" s="157">
        <v>80</v>
      </c>
      <c r="AA23" s="154">
        <v>50</v>
      </c>
      <c r="AB23" s="154">
        <v>0</v>
      </c>
      <c r="AC23" s="51">
        <f t="shared" si="8"/>
        <v>50</v>
      </c>
      <c r="AD23" s="52">
        <f t="shared" si="16"/>
        <v>0.625</v>
      </c>
      <c r="AE23" s="55">
        <f t="shared" si="17"/>
        <v>0.69921307763390761</v>
      </c>
      <c r="AF23" s="154">
        <v>0</v>
      </c>
      <c r="AG23" s="52">
        <f t="shared" si="18"/>
        <v>0</v>
      </c>
      <c r="AH23" s="56">
        <f t="shared" si="19"/>
        <v>0</v>
      </c>
      <c r="AI23" s="154">
        <v>20</v>
      </c>
      <c r="AJ23" s="154">
        <v>10</v>
      </c>
      <c r="AK23" s="51">
        <f t="shared" si="20"/>
        <v>30</v>
      </c>
      <c r="AL23" s="52">
        <f t="shared" si="21"/>
        <v>0.375</v>
      </c>
      <c r="AM23" s="56">
        <f t="shared" si="22"/>
        <v>7.0072501681740036</v>
      </c>
      <c r="AN23" s="154">
        <v>0</v>
      </c>
      <c r="AO23" s="147" t="s">
        <v>5</v>
      </c>
      <c r="AP23" s="244" t="s">
        <v>5</v>
      </c>
    </row>
    <row r="24" spans="1:43" x14ac:dyDescent="0.2">
      <c r="A24" s="137"/>
      <c r="B24" s="138">
        <v>3100020</v>
      </c>
      <c r="C24" s="139"/>
      <c r="D24" s="140"/>
      <c r="E24" s="141"/>
      <c r="F24" s="141"/>
      <c r="G24" s="141"/>
      <c r="H24" s="111">
        <v>133100020</v>
      </c>
      <c r="I24" s="142">
        <v>0.56000000000000005</v>
      </c>
      <c r="J24" s="65">
        <f t="shared" si="0"/>
        <v>56.000000000000007</v>
      </c>
      <c r="K24" s="143">
        <v>1370</v>
      </c>
      <c r="L24" s="143">
        <v>1562</v>
      </c>
      <c r="M24" s="66">
        <v>1534</v>
      </c>
      <c r="N24" s="67">
        <f t="shared" si="1"/>
        <v>-164</v>
      </c>
      <c r="O24" s="68">
        <f t="shared" si="2"/>
        <v>-0.10691003911342895</v>
      </c>
      <c r="P24" s="144">
        <v>2468.5</v>
      </c>
      <c r="Q24" s="145">
        <v>680</v>
      </c>
      <c r="R24" s="69">
        <v>708</v>
      </c>
      <c r="S24" s="141">
        <f t="shared" si="3"/>
        <v>-28</v>
      </c>
      <c r="T24" s="68">
        <f t="shared" si="4"/>
        <v>-3.954802259887006E-2</v>
      </c>
      <c r="U24" s="145">
        <v>533</v>
      </c>
      <c r="V24" s="69">
        <v>610</v>
      </c>
      <c r="W24" s="67">
        <f t="shared" si="5"/>
        <v>-77</v>
      </c>
      <c r="X24" s="68">
        <f t="shared" si="6"/>
        <v>-0.12622950819672132</v>
      </c>
      <c r="Y24" s="70">
        <f t="shared" si="7"/>
        <v>9.5178571428571423</v>
      </c>
      <c r="Z24" s="146">
        <v>445</v>
      </c>
      <c r="AA24" s="143">
        <v>330</v>
      </c>
      <c r="AB24" s="143">
        <v>50</v>
      </c>
      <c r="AC24" s="67">
        <f t="shared" si="8"/>
        <v>380</v>
      </c>
      <c r="AD24" s="68">
        <f t="shared" si="16"/>
        <v>0.8539325842696629</v>
      </c>
      <c r="AE24" s="71">
        <f t="shared" si="17"/>
        <v>0.95532932854250752</v>
      </c>
      <c r="AF24" s="143">
        <v>40</v>
      </c>
      <c r="AG24" s="68">
        <f t="shared" si="18"/>
        <v>8.98876404494382E-2</v>
      </c>
      <c r="AH24" s="72">
        <f t="shared" si="19"/>
        <v>2.1777216893458231</v>
      </c>
      <c r="AI24" s="143">
        <v>20</v>
      </c>
      <c r="AJ24" s="143">
        <v>10</v>
      </c>
      <c r="AK24" s="67">
        <f t="shared" si="20"/>
        <v>30</v>
      </c>
      <c r="AL24" s="68">
        <f t="shared" si="21"/>
        <v>6.741573033707865E-2</v>
      </c>
      <c r="AM24" s="72">
        <f t="shared" si="22"/>
        <v>1.2597303673121805</v>
      </c>
      <c r="AN24" s="143">
        <v>0</v>
      </c>
      <c r="AO24" s="136" t="s">
        <v>6</v>
      </c>
      <c r="AP24" s="243" t="s">
        <v>7</v>
      </c>
    </row>
    <row r="25" spans="1:43" x14ac:dyDescent="0.2">
      <c r="A25" s="126"/>
      <c r="B25" s="127">
        <v>3100021</v>
      </c>
      <c r="C25" s="128"/>
      <c r="D25" s="129"/>
      <c r="E25" s="130"/>
      <c r="F25" s="130"/>
      <c r="G25" s="130"/>
      <c r="H25" s="110">
        <v>133100021</v>
      </c>
      <c r="I25" s="131">
        <v>0.66</v>
      </c>
      <c r="J25" s="59">
        <f t="shared" si="0"/>
        <v>66</v>
      </c>
      <c r="K25" s="132">
        <v>1322</v>
      </c>
      <c r="L25" s="132">
        <v>1355</v>
      </c>
      <c r="M25" s="57">
        <v>1369</v>
      </c>
      <c r="N25" s="60">
        <f t="shared" si="1"/>
        <v>-47</v>
      </c>
      <c r="O25" s="61">
        <f t="shared" si="2"/>
        <v>-3.4331628926223517E-2</v>
      </c>
      <c r="P25" s="133">
        <v>2018.3</v>
      </c>
      <c r="Q25" s="134">
        <v>662</v>
      </c>
      <c r="R25" s="58">
        <v>668</v>
      </c>
      <c r="S25" s="130">
        <f t="shared" si="3"/>
        <v>-6</v>
      </c>
      <c r="T25" s="61">
        <f t="shared" si="4"/>
        <v>-8.9820359281437123E-3</v>
      </c>
      <c r="U25" s="134">
        <v>591</v>
      </c>
      <c r="V25" s="58">
        <v>607</v>
      </c>
      <c r="W25" s="60">
        <f t="shared" si="5"/>
        <v>-16</v>
      </c>
      <c r="X25" s="61">
        <f t="shared" si="6"/>
        <v>-2.6359143327841845E-2</v>
      </c>
      <c r="Y25" s="62">
        <f t="shared" si="7"/>
        <v>8.954545454545455</v>
      </c>
      <c r="Z25" s="135">
        <v>540</v>
      </c>
      <c r="AA25" s="132">
        <v>385</v>
      </c>
      <c r="AB25" s="132">
        <v>50</v>
      </c>
      <c r="AC25" s="60">
        <f t="shared" si="8"/>
        <v>435</v>
      </c>
      <c r="AD25" s="61">
        <f t="shared" si="16"/>
        <v>0.80555555555555558</v>
      </c>
      <c r="AE25" s="63">
        <f t="shared" si="17"/>
        <v>0.90120796672814762</v>
      </c>
      <c r="AF25" s="132">
        <v>35</v>
      </c>
      <c r="AG25" s="61">
        <f t="shared" si="18"/>
        <v>6.4814814814814811E-2</v>
      </c>
      <c r="AH25" s="64">
        <f t="shared" si="19"/>
        <v>1.5702784866463517</v>
      </c>
      <c r="AI25" s="132">
        <v>45</v>
      </c>
      <c r="AJ25" s="132">
        <v>0</v>
      </c>
      <c r="AK25" s="60">
        <f t="shared" si="20"/>
        <v>45</v>
      </c>
      <c r="AL25" s="61">
        <f t="shared" si="21"/>
        <v>8.3333333333333329E-2</v>
      </c>
      <c r="AM25" s="64">
        <f t="shared" si="22"/>
        <v>1.5571667040386674</v>
      </c>
      <c r="AN25" s="132">
        <v>30</v>
      </c>
      <c r="AO25" s="125" t="s">
        <v>7</v>
      </c>
      <c r="AP25" s="244" t="s">
        <v>5</v>
      </c>
    </row>
    <row r="26" spans="1:43" x14ac:dyDescent="0.2">
      <c r="A26" s="148"/>
      <c r="B26" s="149">
        <v>3100022</v>
      </c>
      <c r="C26" s="150"/>
      <c r="D26" s="151"/>
      <c r="E26" s="152"/>
      <c r="F26" s="152"/>
      <c r="G26" s="152"/>
      <c r="H26" s="112">
        <v>133100022</v>
      </c>
      <c r="I26" s="153">
        <v>0.86</v>
      </c>
      <c r="J26" s="49">
        <f t="shared" si="0"/>
        <v>86</v>
      </c>
      <c r="K26" s="154">
        <v>2292</v>
      </c>
      <c r="L26" s="154">
        <v>2203</v>
      </c>
      <c r="M26" s="50">
        <v>2404</v>
      </c>
      <c r="N26" s="51">
        <f t="shared" si="1"/>
        <v>-112</v>
      </c>
      <c r="O26" s="52">
        <f t="shared" si="2"/>
        <v>-4.6589018302828619E-2</v>
      </c>
      <c r="P26" s="155">
        <v>2656.2</v>
      </c>
      <c r="Q26" s="156">
        <v>1338</v>
      </c>
      <c r="R26" s="53">
        <v>1295</v>
      </c>
      <c r="S26" s="152">
        <f t="shared" si="3"/>
        <v>43</v>
      </c>
      <c r="T26" s="52">
        <f t="shared" si="4"/>
        <v>3.3204633204633204E-2</v>
      </c>
      <c r="U26" s="156">
        <v>1238</v>
      </c>
      <c r="V26" s="53">
        <v>1203</v>
      </c>
      <c r="W26" s="51">
        <f t="shared" si="5"/>
        <v>35</v>
      </c>
      <c r="X26" s="52">
        <f t="shared" si="6"/>
        <v>2.9093931837073983E-2</v>
      </c>
      <c r="Y26" s="54">
        <f t="shared" si="7"/>
        <v>14.395348837209303</v>
      </c>
      <c r="Z26" s="157">
        <v>790</v>
      </c>
      <c r="AA26" s="154">
        <v>495</v>
      </c>
      <c r="AB26" s="154">
        <v>95</v>
      </c>
      <c r="AC26" s="51">
        <f t="shared" si="8"/>
        <v>590</v>
      </c>
      <c r="AD26" s="52">
        <f t="shared" si="16"/>
        <v>0.74683544303797467</v>
      </c>
      <c r="AE26" s="55">
        <f t="shared" si="17"/>
        <v>0.8355153737802643</v>
      </c>
      <c r="AF26" s="154">
        <v>105</v>
      </c>
      <c r="AG26" s="52">
        <f t="shared" si="18"/>
        <v>0.13291139240506328</v>
      </c>
      <c r="AH26" s="56">
        <f t="shared" si="19"/>
        <v>3.2200647447684676</v>
      </c>
      <c r="AI26" s="154">
        <v>80</v>
      </c>
      <c r="AJ26" s="154">
        <v>10</v>
      </c>
      <c r="AK26" s="51">
        <f t="shared" si="20"/>
        <v>90</v>
      </c>
      <c r="AL26" s="52">
        <f t="shared" si="21"/>
        <v>0.11392405063291139</v>
      </c>
      <c r="AM26" s="56">
        <f t="shared" si="22"/>
        <v>2.1287848612174187</v>
      </c>
      <c r="AN26" s="154">
        <v>10</v>
      </c>
      <c r="AO26" s="147" t="s">
        <v>5</v>
      </c>
      <c r="AP26" s="244" t="s">
        <v>5</v>
      </c>
    </row>
    <row r="27" spans="1:43" x14ac:dyDescent="0.2">
      <c r="A27" s="148" t="s">
        <v>59</v>
      </c>
      <c r="B27" s="149">
        <v>3100023</v>
      </c>
      <c r="C27" s="150"/>
      <c r="D27" s="151"/>
      <c r="E27" s="152"/>
      <c r="F27" s="152"/>
      <c r="G27" s="152"/>
      <c r="H27" s="112">
        <v>133100023</v>
      </c>
      <c r="I27" s="153">
        <v>0.65</v>
      </c>
      <c r="J27" s="49">
        <f t="shared" si="0"/>
        <v>65</v>
      </c>
      <c r="K27" s="154">
        <v>1682</v>
      </c>
      <c r="L27" s="154">
        <v>1980</v>
      </c>
      <c r="M27" s="50">
        <v>1974</v>
      </c>
      <c r="N27" s="51">
        <f t="shared" si="1"/>
        <v>-292</v>
      </c>
      <c r="O27" s="52">
        <f t="shared" si="2"/>
        <v>-0.14792299898682879</v>
      </c>
      <c r="P27" s="155">
        <v>2581.3000000000002</v>
      </c>
      <c r="Q27" s="156">
        <v>1018</v>
      </c>
      <c r="R27" s="53">
        <v>1076</v>
      </c>
      <c r="S27" s="152">
        <f t="shared" si="3"/>
        <v>-58</v>
      </c>
      <c r="T27" s="52">
        <f t="shared" si="4"/>
        <v>-5.3903345724907063E-2</v>
      </c>
      <c r="U27" s="156">
        <v>780</v>
      </c>
      <c r="V27" s="53">
        <v>906</v>
      </c>
      <c r="W27" s="51">
        <f t="shared" si="5"/>
        <v>-126</v>
      </c>
      <c r="X27" s="52">
        <f t="shared" si="6"/>
        <v>-0.13907284768211919</v>
      </c>
      <c r="Y27" s="54">
        <f t="shared" si="7"/>
        <v>12</v>
      </c>
      <c r="Z27" s="157">
        <v>610</v>
      </c>
      <c r="AA27" s="154">
        <v>320</v>
      </c>
      <c r="AB27" s="154">
        <v>95</v>
      </c>
      <c r="AC27" s="51">
        <f t="shared" si="8"/>
        <v>415</v>
      </c>
      <c r="AD27" s="52">
        <f t="shared" si="16"/>
        <v>0.68032786885245899</v>
      </c>
      <c r="AE27" s="55">
        <f t="shared" si="17"/>
        <v>0.7611106287687126</v>
      </c>
      <c r="AF27" s="154">
        <v>65</v>
      </c>
      <c r="AG27" s="52">
        <f t="shared" si="18"/>
        <v>0.10655737704918032</v>
      </c>
      <c r="AH27" s="56">
        <f t="shared" si="19"/>
        <v>2.5815819616527844</v>
      </c>
      <c r="AI27" s="154">
        <v>120</v>
      </c>
      <c r="AJ27" s="154">
        <v>0</v>
      </c>
      <c r="AK27" s="51">
        <f t="shared" si="20"/>
        <v>120</v>
      </c>
      <c r="AL27" s="52">
        <f t="shared" si="21"/>
        <v>0.19672131147540983</v>
      </c>
      <c r="AM27" s="56">
        <f t="shared" si="22"/>
        <v>3.6759345144519364</v>
      </c>
      <c r="AN27" s="154">
        <v>10</v>
      </c>
      <c r="AO27" s="147" t="s">
        <v>5</v>
      </c>
      <c r="AP27" s="244" t="s">
        <v>5</v>
      </c>
    </row>
    <row r="28" spans="1:43" x14ac:dyDescent="0.2">
      <c r="A28" s="137" t="s">
        <v>58</v>
      </c>
      <c r="B28" s="138">
        <v>3100024</v>
      </c>
      <c r="C28" s="139"/>
      <c r="D28" s="140"/>
      <c r="E28" s="141"/>
      <c r="F28" s="141"/>
      <c r="G28" s="141"/>
      <c r="H28" s="111">
        <v>133100024</v>
      </c>
      <c r="I28" s="142">
        <v>3.38</v>
      </c>
      <c r="J28" s="65">
        <f t="shared" si="0"/>
        <v>338</v>
      </c>
      <c r="K28" s="143">
        <v>2352</v>
      </c>
      <c r="L28" s="143">
        <v>2254</v>
      </c>
      <c r="M28" s="66">
        <v>2244</v>
      </c>
      <c r="N28" s="67">
        <f t="shared" si="1"/>
        <v>108</v>
      </c>
      <c r="O28" s="68">
        <f t="shared" si="2"/>
        <v>4.8128342245989303E-2</v>
      </c>
      <c r="P28" s="144">
        <v>696.4</v>
      </c>
      <c r="Q28" s="145">
        <v>1194</v>
      </c>
      <c r="R28" s="69">
        <v>1044</v>
      </c>
      <c r="S28" s="141">
        <f t="shared" si="3"/>
        <v>150</v>
      </c>
      <c r="T28" s="68">
        <f t="shared" si="4"/>
        <v>0.14367816091954022</v>
      </c>
      <c r="U28" s="145">
        <v>1060</v>
      </c>
      <c r="V28" s="69">
        <v>986</v>
      </c>
      <c r="W28" s="67">
        <f t="shared" si="5"/>
        <v>74</v>
      </c>
      <c r="X28" s="68">
        <f t="shared" si="6"/>
        <v>7.5050709939148072E-2</v>
      </c>
      <c r="Y28" s="70">
        <f t="shared" si="7"/>
        <v>3.136094674556213</v>
      </c>
      <c r="Z28" s="146">
        <v>835</v>
      </c>
      <c r="AA28" s="143">
        <v>600</v>
      </c>
      <c r="AB28" s="143">
        <v>105</v>
      </c>
      <c r="AC28" s="67">
        <f t="shared" si="8"/>
        <v>705</v>
      </c>
      <c r="AD28" s="68">
        <f t="shared" si="16"/>
        <v>0.84431137724550898</v>
      </c>
      <c r="AE28" s="71">
        <f t="shared" si="17"/>
        <v>0.94456569050424888</v>
      </c>
      <c r="AF28" s="143">
        <v>75</v>
      </c>
      <c r="AG28" s="68">
        <f t="shared" si="18"/>
        <v>8.9820359281437126E-2</v>
      </c>
      <c r="AH28" s="72">
        <f t="shared" si="19"/>
        <v>2.1760916581412233</v>
      </c>
      <c r="AI28" s="143">
        <v>40</v>
      </c>
      <c r="AJ28" s="143">
        <v>0</v>
      </c>
      <c r="AK28" s="67">
        <f t="shared" si="20"/>
        <v>40</v>
      </c>
      <c r="AL28" s="68">
        <f t="shared" si="21"/>
        <v>4.790419161676647E-2</v>
      </c>
      <c r="AM28" s="72">
        <f t="shared" si="22"/>
        <v>0.89513774603420415</v>
      </c>
      <c r="AN28" s="143">
        <v>10</v>
      </c>
      <c r="AO28" s="136" t="s">
        <v>6</v>
      </c>
      <c r="AP28" s="246" t="s">
        <v>6</v>
      </c>
    </row>
    <row r="29" spans="1:43" x14ac:dyDescent="0.2">
      <c r="A29" s="126"/>
      <c r="B29" s="127">
        <v>3100025.01</v>
      </c>
      <c r="C29" s="128"/>
      <c r="D29" s="129"/>
      <c r="E29" s="130"/>
      <c r="F29" s="130"/>
      <c r="G29" s="130"/>
      <c r="H29" s="110">
        <v>133100025.01000001</v>
      </c>
      <c r="I29" s="131">
        <v>4.9000000000000004</v>
      </c>
      <c r="J29" s="59">
        <f t="shared" si="0"/>
        <v>490.00000000000006</v>
      </c>
      <c r="K29" s="132">
        <v>3974</v>
      </c>
      <c r="L29" s="132">
        <v>4100</v>
      </c>
      <c r="M29" s="57">
        <v>4192</v>
      </c>
      <c r="N29" s="60">
        <f t="shared" si="1"/>
        <v>-218</v>
      </c>
      <c r="O29" s="61">
        <f t="shared" si="2"/>
        <v>-5.2003816793893133E-2</v>
      </c>
      <c r="P29" s="133">
        <v>810.8</v>
      </c>
      <c r="Q29" s="134">
        <v>1802</v>
      </c>
      <c r="R29" s="58">
        <v>1780</v>
      </c>
      <c r="S29" s="130">
        <f t="shared" si="3"/>
        <v>22</v>
      </c>
      <c r="T29" s="61">
        <f t="shared" si="4"/>
        <v>1.2359550561797753E-2</v>
      </c>
      <c r="U29" s="134">
        <v>1719</v>
      </c>
      <c r="V29" s="58">
        <v>1716</v>
      </c>
      <c r="W29" s="60">
        <f t="shared" si="5"/>
        <v>3</v>
      </c>
      <c r="X29" s="61">
        <f t="shared" si="6"/>
        <v>1.7482517482517483E-3</v>
      </c>
      <c r="Y29" s="62">
        <f t="shared" si="7"/>
        <v>3.5081632653061221</v>
      </c>
      <c r="Z29" s="135">
        <v>1820</v>
      </c>
      <c r="AA29" s="132">
        <v>1515</v>
      </c>
      <c r="AB29" s="132">
        <v>185</v>
      </c>
      <c r="AC29" s="60">
        <f t="shared" si="8"/>
        <v>1700</v>
      </c>
      <c r="AD29" s="61">
        <f t="shared" si="16"/>
        <v>0.93406593406593408</v>
      </c>
      <c r="AE29" s="63">
        <f t="shared" si="17"/>
        <v>1.044977786353972</v>
      </c>
      <c r="AF29" s="132">
        <v>50</v>
      </c>
      <c r="AG29" s="61">
        <f t="shared" si="18"/>
        <v>2.7472527472527472E-2</v>
      </c>
      <c r="AH29" s="64">
        <f t="shared" si="19"/>
        <v>0.66558114818605174</v>
      </c>
      <c r="AI29" s="132">
        <v>65</v>
      </c>
      <c r="AJ29" s="132">
        <v>0</v>
      </c>
      <c r="AK29" s="60">
        <f t="shared" si="20"/>
        <v>65</v>
      </c>
      <c r="AL29" s="61">
        <f t="shared" si="21"/>
        <v>3.5714285714285712E-2</v>
      </c>
      <c r="AM29" s="64">
        <f t="shared" si="22"/>
        <v>0.66735715887371461</v>
      </c>
      <c r="AN29" s="132">
        <v>15</v>
      </c>
      <c r="AO29" s="125" t="s">
        <v>7</v>
      </c>
      <c r="AP29" s="243" t="s">
        <v>7</v>
      </c>
    </row>
    <row r="30" spans="1:43" x14ac:dyDescent="0.2">
      <c r="A30" s="126"/>
      <c r="B30" s="127">
        <v>3100025.02</v>
      </c>
      <c r="C30" s="128"/>
      <c r="D30" s="129"/>
      <c r="E30" s="130"/>
      <c r="F30" s="130"/>
      <c r="G30" s="130"/>
      <c r="H30" s="110">
        <v>133100025.02</v>
      </c>
      <c r="I30" s="131">
        <v>10.52</v>
      </c>
      <c r="J30" s="59">
        <f t="shared" si="0"/>
        <v>1052</v>
      </c>
      <c r="K30" s="132">
        <v>3686</v>
      </c>
      <c r="L30" s="132">
        <v>3812</v>
      </c>
      <c r="M30" s="57">
        <v>3593</v>
      </c>
      <c r="N30" s="60">
        <f t="shared" si="1"/>
        <v>93</v>
      </c>
      <c r="O30" s="61">
        <f t="shared" si="2"/>
        <v>2.5883662677428334E-2</v>
      </c>
      <c r="P30" s="133">
        <v>350.3</v>
      </c>
      <c r="Q30" s="134">
        <v>1598</v>
      </c>
      <c r="R30" s="58">
        <v>1463</v>
      </c>
      <c r="S30" s="130">
        <f t="shared" si="3"/>
        <v>135</v>
      </c>
      <c r="T30" s="61">
        <f t="shared" si="4"/>
        <v>9.2276144907723859E-2</v>
      </c>
      <c r="U30" s="134">
        <v>1524</v>
      </c>
      <c r="V30" s="58">
        <v>1397</v>
      </c>
      <c r="W30" s="60">
        <f t="shared" si="5"/>
        <v>127</v>
      </c>
      <c r="X30" s="61">
        <f t="shared" si="6"/>
        <v>9.0909090909090912E-2</v>
      </c>
      <c r="Y30" s="62">
        <f t="shared" si="7"/>
        <v>1.4486692015209126</v>
      </c>
      <c r="Z30" s="135">
        <v>1640</v>
      </c>
      <c r="AA30" s="132">
        <v>1415</v>
      </c>
      <c r="AB30" s="132">
        <v>145</v>
      </c>
      <c r="AC30" s="60">
        <f t="shared" si="8"/>
        <v>1560</v>
      </c>
      <c r="AD30" s="61">
        <f t="shared" si="16"/>
        <v>0.95121951219512191</v>
      </c>
      <c r="AE30" s="63">
        <f t="shared" si="17"/>
        <v>1.064168196203801</v>
      </c>
      <c r="AF30" s="132">
        <v>35</v>
      </c>
      <c r="AG30" s="61">
        <f t="shared" si="18"/>
        <v>2.1341463414634148E-2</v>
      </c>
      <c r="AH30" s="64">
        <f t="shared" si="19"/>
        <v>0.51704291633477439</v>
      </c>
      <c r="AI30" s="132">
        <v>25</v>
      </c>
      <c r="AJ30" s="132">
        <v>0</v>
      </c>
      <c r="AK30" s="60">
        <f t="shared" si="20"/>
        <v>25</v>
      </c>
      <c r="AL30" s="61">
        <f t="shared" si="21"/>
        <v>1.524390243902439E-2</v>
      </c>
      <c r="AM30" s="64">
        <f t="shared" si="22"/>
        <v>0.28484756781195136</v>
      </c>
      <c r="AN30" s="132">
        <v>0</v>
      </c>
      <c r="AO30" s="125" t="s">
        <v>7</v>
      </c>
      <c r="AP30" s="243" t="s">
        <v>7</v>
      </c>
    </row>
    <row r="31" spans="1:43" x14ac:dyDescent="0.2">
      <c r="B31" s="115">
        <v>3100026</v>
      </c>
      <c r="H31" s="109">
        <v>133100026</v>
      </c>
      <c r="I31" s="119">
        <v>98.75</v>
      </c>
      <c r="J31" s="8">
        <f t="shared" si="0"/>
        <v>9875</v>
      </c>
      <c r="K31" s="120">
        <v>3594</v>
      </c>
      <c r="L31" s="120">
        <v>3694</v>
      </c>
      <c r="M31" s="73">
        <v>3641</v>
      </c>
      <c r="N31" s="9">
        <f t="shared" si="1"/>
        <v>-47</v>
      </c>
      <c r="O31" s="11">
        <f t="shared" si="2"/>
        <v>-1.2908541609447955E-2</v>
      </c>
      <c r="P31" s="121">
        <v>36.4</v>
      </c>
      <c r="Q31" s="122">
        <v>1571</v>
      </c>
      <c r="R31" s="74">
        <v>1484</v>
      </c>
      <c r="S31" s="118">
        <f t="shared" si="3"/>
        <v>87</v>
      </c>
      <c r="T31" s="11">
        <f t="shared" si="4"/>
        <v>5.8625336927223722E-2</v>
      </c>
      <c r="U31" s="122">
        <v>1493</v>
      </c>
      <c r="V31" s="74">
        <v>1403</v>
      </c>
      <c r="W31" s="9">
        <f t="shared" si="5"/>
        <v>90</v>
      </c>
      <c r="X31" s="11">
        <f t="shared" si="6"/>
        <v>6.4148253741981465E-2</v>
      </c>
      <c r="Y31" s="5">
        <f t="shared" si="7"/>
        <v>0.15118987341772153</v>
      </c>
      <c r="Z31" s="123">
        <v>1810</v>
      </c>
      <c r="AA31" s="120">
        <v>1595</v>
      </c>
      <c r="AB31" s="120">
        <v>165</v>
      </c>
      <c r="AC31" s="9">
        <f t="shared" si="8"/>
        <v>1760</v>
      </c>
      <c r="AD31" s="11">
        <f t="shared" si="16"/>
        <v>0.97237569060773477</v>
      </c>
      <c r="AE31" s="3">
        <f t="shared" si="17"/>
        <v>1.0878364787939689</v>
      </c>
      <c r="AF31" s="120">
        <v>10</v>
      </c>
      <c r="AG31" s="11">
        <f t="shared" si="18"/>
        <v>5.5248618784530384E-3</v>
      </c>
      <c r="AH31" s="4">
        <f t="shared" si="19"/>
        <v>0.13385167841973636</v>
      </c>
      <c r="AI31" s="120">
        <v>15</v>
      </c>
      <c r="AJ31" s="120">
        <v>0</v>
      </c>
      <c r="AK31" s="9">
        <f t="shared" si="20"/>
        <v>15</v>
      </c>
      <c r="AL31" s="11">
        <f t="shared" si="21"/>
        <v>8.2872928176795577E-3</v>
      </c>
      <c r="AM31" s="4">
        <f t="shared" si="22"/>
        <v>0.1548563573077128</v>
      </c>
      <c r="AN31" s="120">
        <v>25</v>
      </c>
      <c r="AO31" s="113" t="s">
        <v>3</v>
      </c>
      <c r="AP31" s="6" t="s">
        <v>3</v>
      </c>
    </row>
    <row r="32" spans="1:43" x14ac:dyDescent="0.2">
      <c r="A32" s="126" t="s">
        <v>52</v>
      </c>
      <c r="B32" s="127">
        <v>3100027.01</v>
      </c>
      <c r="C32" s="128"/>
      <c r="D32" s="129"/>
      <c r="E32" s="130"/>
      <c r="F32" s="130"/>
      <c r="G32" s="130"/>
      <c r="H32" s="110">
        <v>133100027.01000001</v>
      </c>
      <c r="I32" s="131">
        <v>4.95</v>
      </c>
      <c r="J32" s="59">
        <f t="shared" si="0"/>
        <v>495</v>
      </c>
      <c r="K32" s="132">
        <v>3606</v>
      </c>
      <c r="L32" s="132">
        <v>3515</v>
      </c>
      <c r="M32" s="57">
        <v>3196</v>
      </c>
      <c r="N32" s="60">
        <f t="shared" si="1"/>
        <v>410</v>
      </c>
      <c r="O32" s="61">
        <f t="shared" si="2"/>
        <v>0.12828535669586985</v>
      </c>
      <c r="P32" s="133">
        <v>728</v>
      </c>
      <c r="Q32" s="134">
        <v>1484</v>
      </c>
      <c r="R32" s="58">
        <v>1249</v>
      </c>
      <c r="S32" s="130">
        <f t="shared" si="3"/>
        <v>235</v>
      </c>
      <c r="T32" s="61">
        <f t="shared" si="4"/>
        <v>0.18815052041633307</v>
      </c>
      <c r="U32" s="134">
        <v>1418</v>
      </c>
      <c r="V32" s="58">
        <v>1192</v>
      </c>
      <c r="W32" s="60">
        <f t="shared" si="5"/>
        <v>226</v>
      </c>
      <c r="X32" s="61">
        <f t="shared" si="6"/>
        <v>0.18959731543624161</v>
      </c>
      <c r="Y32" s="62">
        <f t="shared" si="7"/>
        <v>2.8646464646464644</v>
      </c>
      <c r="Z32" s="135">
        <v>1505</v>
      </c>
      <c r="AA32" s="132">
        <v>1260</v>
      </c>
      <c r="AB32" s="132">
        <v>105</v>
      </c>
      <c r="AC32" s="60">
        <f t="shared" si="8"/>
        <v>1365</v>
      </c>
      <c r="AD32" s="61">
        <f t="shared" si="16"/>
        <v>0.90697674418604646</v>
      </c>
      <c r="AE32" s="63">
        <f t="shared" si="17"/>
        <v>1.0146720010315311</v>
      </c>
      <c r="AF32" s="132">
        <v>50</v>
      </c>
      <c r="AG32" s="61">
        <f t="shared" si="18"/>
        <v>3.3222591362126248E-2</v>
      </c>
      <c r="AH32" s="64">
        <f t="shared" si="19"/>
        <v>0.80488883036452774</v>
      </c>
      <c r="AI32" s="132">
        <v>65</v>
      </c>
      <c r="AJ32" s="132">
        <v>15</v>
      </c>
      <c r="AK32" s="60">
        <f t="shared" si="20"/>
        <v>80</v>
      </c>
      <c r="AL32" s="61">
        <f t="shared" si="21"/>
        <v>5.3156146179401995E-2</v>
      </c>
      <c r="AM32" s="64">
        <f t="shared" si="22"/>
        <v>0.99327577134692413</v>
      </c>
      <c r="AN32" s="132">
        <v>10</v>
      </c>
      <c r="AO32" s="125" t="s">
        <v>7</v>
      </c>
      <c r="AP32" s="243" t="s">
        <v>7</v>
      </c>
    </row>
    <row r="33" spans="1:43" x14ac:dyDescent="0.2">
      <c r="A33" s="126"/>
      <c r="B33" s="127">
        <v>3100027.02</v>
      </c>
      <c r="C33" s="128"/>
      <c r="D33" s="129"/>
      <c r="E33" s="130"/>
      <c r="F33" s="130"/>
      <c r="G33" s="130"/>
      <c r="H33" s="110">
        <v>133100027.02</v>
      </c>
      <c r="I33" s="131">
        <v>18.77</v>
      </c>
      <c r="J33" s="59">
        <f t="shared" si="0"/>
        <v>1877</v>
      </c>
      <c r="K33" s="132">
        <v>3334</v>
      </c>
      <c r="L33" s="132">
        <v>3252</v>
      </c>
      <c r="M33" s="57">
        <v>3069</v>
      </c>
      <c r="N33" s="60">
        <f t="shared" si="1"/>
        <v>265</v>
      </c>
      <c r="O33" s="61">
        <f t="shared" si="2"/>
        <v>8.6347344411860538E-2</v>
      </c>
      <c r="P33" s="133">
        <v>177.7</v>
      </c>
      <c r="Q33" s="134">
        <v>1605</v>
      </c>
      <c r="R33" s="58">
        <v>1468</v>
      </c>
      <c r="S33" s="130">
        <f t="shared" si="3"/>
        <v>137</v>
      </c>
      <c r="T33" s="61">
        <f t="shared" si="4"/>
        <v>9.3324250681198914E-2</v>
      </c>
      <c r="U33" s="134">
        <v>1432</v>
      </c>
      <c r="V33" s="58">
        <v>1310</v>
      </c>
      <c r="W33" s="60">
        <f t="shared" si="5"/>
        <v>122</v>
      </c>
      <c r="X33" s="61">
        <f t="shared" si="6"/>
        <v>9.3129770992366412E-2</v>
      </c>
      <c r="Y33" s="62">
        <f t="shared" si="7"/>
        <v>0.76291955247735743</v>
      </c>
      <c r="Z33" s="135">
        <v>1365</v>
      </c>
      <c r="AA33" s="132">
        <v>1025</v>
      </c>
      <c r="AB33" s="132">
        <v>165</v>
      </c>
      <c r="AC33" s="60">
        <f t="shared" si="8"/>
        <v>1190</v>
      </c>
      <c r="AD33" s="61">
        <f t="shared" si="16"/>
        <v>0.87179487179487181</v>
      </c>
      <c r="AE33" s="63">
        <f t="shared" si="17"/>
        <v>0.97531260059704039</v>
      </c>
      <c r="AF33" s="132">
        <v>95</v>
      </c>
      <c r="AG33" s="61">
        <f t="shared" si="18"/>
        <v>6.95970695970696E-2</v>
      </c>
      <c r="AH33" s="64">
        <f t="shared" si="19"/>
        <v>1.6861389087379979</v>
      </c>
      <c r="AI33" s="132">
        <v>60</v>
      </c>
      <c r="AJ33" s="132">
        <v>10</v>
      </c>
      <c r="AK33" s="60">
        <f t="shared" si="20"/>
        <v>70</v>
      </c>
      <c r="AL33" s="61">
        <f t="shared" si="21"/>
        <v>5.128205128205128E-2</v>
      </c>
      <c r="AM33" s="64">
        <f t="shared" si="22"/>
        <v>0.95825643325456455</v>
      </c>
      <c r="AN33" s="132">
        <v>20</v>
      </c>
      <c r="AO33" s="125" t="s">
        <v>7</v>
      </c>
      <c r="AP33" s="243" t="s">
        <v>7</v>
      </c>
    </row>
    <row r="34" spans="1:43" x14ac:dyDescent="0.2">
      <c r="B34" s="115">
        <v>3100028</v>
      </c>
      <c r="H34" s="109">
        <v>133100028</v>
      </c>
      <c r="I34" s="119">
        <v>13.83</v>
      </c>
      <c r="J34" s="8">
        <f t="shared" ref="J34:J53" si="23">I34*100</f>
        <v>1383</v>
      </c>
      <c r="K34" s="120">
        <v>1838</v>
      </c>
      <c r="L34" s="120">
        <v>1923</v>
      </c>
      <c r="M34" s="73">
        <v>1963</v>
      </c>
      <c r="N34" s="9">
        <f t="shared" ref="N34:N52" si="24">K34-M34</f>
        <v>-125</v>
      </c>
      <c r="O34" s="11">
        <f t="shared" ref="O34:O52" si="25">(K34-M34)/M34</f>
        <v>-6.3678043810494148E-2</v>
      </c>
      <c r="P34" s="121">
        <v>132.9</v>
      </c>
      <c r="Q34" s="122">
        <v>865</v>
      </c>
      <c r="R34" s="74">
        <v>852</v>
      </c>
      <c r="S34" s="118">
        <f t="shared" ref="S34:S52" si="26">Q34-R34</f>
        <v>13</v>
      </c>
      <c r="T34" s="11">
        <f t="shared" ref="T34:T52" si="27">S34/R34</f>
        <v>1.5258215962441314E-2</v>
      </c>
      <c r="U34" s="122">
        <v>781</v>
      </c>
      <c r="V34" s="74">
        <v>790</v>
      </c>
      <c r="W34" s="9">
        <f t="shared" ref="W34:W52" si="28">U34-V34</f>
        <v>-9</v>
      </c>
      <c r="X34" s="11">
        <f t="shared" ref="X34:X52" si="29">(U34-V34)/V34</f>
        <v>-1.1392405063291139E-2</v>
      </c>
      <c r="Y34" s="5">
        <f t="shared" ref="Y34:Y53" si="30">U34/J34</f>
        <v>0.56471438900939985</v>
      </c>
      <c r="Z34" s="123">
        <v>725</v>
      </c>
      <c r="AA34" s="120">
        <v>500</v>
      </c>
      <c r="AB34" s="120">
        <v>145</v>
      </c>
      <c r="AC34" s="9">
        <f t="shared" ref="AC34:AC53" si="31">AA34+AB34</f>
        <v>645</v>
      </c>
      <c r="AD34" s="11">
        <f t="shared" si="16"/>
        <v>0.8896551724137931</v>
      </c>
      <c r="AE34" s="3">
        <f t="shared" si="17"/>
        <v>0.99529364981819679</v>
      </c>
      <c r="AF34" s="120">
        <v>50</v>
      </c>
      <c r="AG34" s="11">
        <f t="shared" si="18"/>
        <v>6.8965517241379309E-2</v>
      </c>
      <c r="AH34" s="4">
        <f t="shared" si="19"/>
        <v>1.6708381926877438</v>
      </c>
      <c r="AI34" s="120">
        <v>10</v>
      </c>
      <c r="AJ34" s="120">
        <v>0</v>
      </c>
      <c r="AK34" s="9">
        <f t="shared" si="20"/>
        <v>10</v>
      </c>
      <c r="AL34" s="11">
        <f t="shared" si="21"/>
        <v>1.3793103448275862E-2</v>
      </c>
      <c r="AM34" s="4">
        <f t="shared" si="22"/>
        <v>0.25773793722019323</v>
      </c>
      <c r="AN34" s="120">
        <v>15</v>
      </c>
      <c r="AO34" s="113" t="s">
        <v>3</v>
      </c>
      <c r="AP34" s="6" t="s">
        <v>3</v>
      </c>
    </row>
    <row r="35" spans="1:43" x14ac:dyDescent="0.2">
      <c r="A35" s="114" t="s">
        <v>54</v>
      </c>
      <c r="B35" s="115">
        <v>3100029</v>
      </c>
      <c r="H35" s="109">
        <v>133100029</v>
      </c>
      <c r="I35" s="119">
        <v>57.85</v>
      </c>
      <c r="J35" s="8">
        <f t="shared" si="23"/>
        <v>5785</v>
      </c>
      <c r="K35" s="120">
        <v>6291</v>
      </c>
      <c r="L35" s="120">
        <v>6315</v>
      </c>
      <c r="M35" s="73">
        <v>5947</v>
      </c>
      <c r="N35" s="9">
        <f t="shared" si="24"/>
        <v>344</v>
      </c>
      <c r="O35" s="11">
        <f t="shared" si="25"/>
        <v>5.784429123928031E-2</v>
      </c>
      <c r="P35" s="121">
        <v>108.8</v>
      </c>
      <c r="Q35" s="122">
        <v>2565</v>
      </c>
      <c r="R35" s="74">
        <v>2311</v>
      </c>
      <c r="S35" s="118">
        <f t="shared" si="26"/>
        <v>254</v>
      </c>
      <c r="T35" s="11">
        <f t="shared" si="27"/>
        <v>0.10990913024664647</v>
      </c>
      <c r="U35" s="122">
        <v>2458</v>
      </c>
      <c r="V35" s="74">
        <v>2206</v>
      </c>
      <c r="W35" s="9">
        <f t="shared" si="28"/>
        <v>252</v>
      </c>
      <c r="X35" s="11">
        <f t="shared" si="29"/>
        <v>0.11423390752493201</v>
      </c>
      <c r="Y35" s="5">
        <f t="shared" si="30"/>
        <v>0.42489196197061363</v>
      </c>
      <c r="Z35" s="123">
        <v>3110</v>
      </c>
      <c r="AA35" s="120">
        <v>2730</v>
      </c>
      <c r="AB35" s="120">
        <v>255</v>
      </c>
      <c r="AC35" s="9">
        <f t="shared" si="31"/>
        <v>2985</v>
      </c>
      <c r="AD35" s="11">
        <f t="shared" si="16"/>
        <v>0.95980707395498388</v>
      </c>
      <c r="AE35" s="3">
        <f t="shared" si="17"/>
        <v>1.0737754529837757</v>
      </c>
      <c r="AF35" s="120">
        <v>40</v>
      </c>
      <c r="AG35" s="11">
        <f t="shared" si="18"/>
        <v>1.2861736334405145E-2</v>
      </c>
      <c r="AH35" s="4">
        <f t="shared" si="19"/>
        <v>0.31160326423115475</v>
      </c>
      <c r="AI35" s="120">
        <v>30</v>
      </c>
      <c r="AJ35" s="120">
        <v>0</v>
      </c>
      <c r="AK35" s="9">
        <f t="shared" si="20"/>
        <v>30</v>
      </c>
      <c r="AL35" s="11">
        <f t="shared" si="21"/>
        <v>9.6463022508038593E-3</v>
      </c>
      <c r="AM35" s="4">
        <f t="shared" si="22"/>
        <v>0.18025080818454031</v>
      </c>
      <c r="AN35" s="120">
        <v>50</v>
      </c>
      <c r="AO35" s="113" t="s">
        <v>3</v>
      </c>
      <c r="AP35" s="6" t="s">
        <v>3</v>
      </c>
    </row>
    <row r="36" spans="1:43" x14ac:dyDescent="0.2">
      <c r="B36" s="115">
        <v>3100100.01</v>
      </c>
      <c r="H36" s="109">
        <v>133100100.01000001</v>
      </c>
      <c r="I36" s="119">
        <v>59.78</v>
      </c>
      <c r="J36" s="8">
        <f t="shared" si="23"/>
        <v>5978</v>
      </c>
      <c r="K36" s="120">
        <v>4964</v>
      </c>
      <c r="L36" s="120">
        <v>5117</v>
      </c>
      <c r="M36" s="73">
        <v>4981</v>
      </c>
      <c r="N36" s="9">
        <f t="shared" si="24"/>
        <v>-17</v>
      </c>
      <c r="O36" s="11">
        <f t="shared" si="25"/>
        <v>-3.4129692832764505E-3</v>
      </c>
      <c r="P36" s="121">
        <v>83</v>
      </c>
      <c r="Q36" s="122">
        <v>2029</v>
      </c>
      <c r="R36" s="74">
        <v>1895</v>
      </c>
      <c r="S36" s="118">
        <f t="shared" si="26"/>
        <v>134</v>
      </c>
      <c r="T36" s="11">
        <f t="shared" si="27"/>
        <v>7.0712401055408977E-2</v>
      </c>
      <c r="U36" s="122">
        <v>1933</v>
      </c>
      <c r="V36" s="74">
        <v>1794</v>
      </c>
      <c r="W36" s="9">
        <f t="shared" si="28"/>
        <v>139</v>
      </c>
      <c r="X36" s="11">
        <f t="shared" si="29"/>
        <v>7.7480490523968784E-2</v>
      </c>
      <c r="Y36" s="5">
        <f t="shared" si="30"/>
        <v>0.3233522917363667</v>
      </c>
      <c r="Z36" s="123">
        <v>2440</v>
      </c>
      <c r="AA36" s="120">
        <v>2185</v>
      </c>
      <c r="AB36" s="120">
        <v>170</v>
      </c>
      <c r="AC36" s="9">
        <f t="shared" si="31"/>
        <v>2355</v>
      </c>
      <c r="AD36" s="11">
        <f t="shared" si="16"/>
        <v>0.9651639344262295</v>
      </c>
      <c r="AE36" s="3">
        <f t="shared" si="17"/>
        <v>1.0797683920182639</v>
      </c>
      <c r="AF36" s="120">
        <v>25</v>
      </c>
      <c r="AG36" s="11">
        <f t="shared" si="18"/>
        <v>1.0245901639344262E-2</v>
      </c>
      <c r="AH36" s="4">
        <f t="shared" si="19"/>
        <v>0.24822903477430616</v>
      </c>
      <c r="AI36" s="120">
        <v>45</v>
      </c>
      <c r="AJ36" s="120">
        <v>0</v>
      </c>
      <c r="AK36" s="9">
        <f t="shared" si="20"/>
        <v>45</v>
      </c>
      <c r="AL36" s="11">
        <f t="shared" si="21"/>
        <v>1.8442622950819672E-2</v>
      </c>
      <c r="AM36" s="4">
        <f t="shared" si="22"/>
        <v>0.34461886072986903</v>
      </c>
      <c r="AN36" s="120">
        <v>10</v>
      </c>
      <c r="AO36" s="113" t="s">
        <v>3</v>
      </c>
      <c r="AP36" s="6" t="s">
        <v>3</v>
      </c>
    </row>
    <row r="37" spans="1:43" x14ac:dyDescent="0.2">
      <c r="B37" s="115">
        <v>3100100.03</v>
      </c>
      <c r="C37" s="116">
        <v>3100100.02</v>
      </c>
      <c r="D37" s="121">
        <v>0.62439918999999999</v>
      </c>
      <c r="E37" s="73">
        <v>3288</v>
      </c>
      <c r="F37" s="74">
        <v>1434</v>
      </c>
      <c r="G37" s="74">
        <v>1285</v>
      </c>
      <c r="H37" s="109"/>
      <c r="I37" s="119">
        <v>295.7</v>
      </c>
      <c r="J37" s="8">
        <f t="shared" si="23"/>
        <v>29570</v>
      </c>
      <c r="K37" s="120">
        <v>1962</v>
      </c>
      <c r="L37" s="120">
        <v>2108</v>
      </c>
      <c r="M37" s="73">
        <f>E37*D37</f>
        <v>2053.02453672</v>
      </c>
      <c r="N37" s="9">
        <f t="shared" si="24"/>
        <v>-91.024536720000015</v>
      </c>
      <c r="O37" s="11">
        <f t="shared" si="25"/>
        <v>-4.4336799240317269E-2</v>
      </c>
      <c r="P37" s="121">
        <v>6.6</v>
      </c>
      <c r="Q37" s="122">
        <v>952</v>
      </c>
      <c r="R37" s="74">
        <f>D37*F37</f>
        <v>895.38843845999997</v>
      </c>
      <c r="S37" s="118">
        <f t="shared" si="26"/>
        <v>56.611561540000025</v>
      </c>
      <c r="T37" s="11">
        <f t="shared" si="27"/>
        <v>6.3225700833671253E-2</v>
      </c>
      <c r="U37" s="122">
        <v>811</v>
      </c>
      <c r="V37" s="74">
        <f>G37*D37</f>
        <v>802.35295914999995</v>
      </c>
      <c r="W37" s="9">
        <f t="shared" si="28"/>
        <v>8.6470408500000531</v>
      </c>
      <c r="X37" s="11">
        <f t="shared" si="29"/>
        <v>1.077710345726224E-2</v>
      </c>
      <c r="Y37" s="5">
        <f t="shared" si="30"/>
        <v>2.7426445722015556E-2</v>
      </c>
      <c r="Z37" s="123">
        <v>935</v>
      </c>
      <c r="AA37" s="120">
        <v>830</v>
      </c>
      <c r="AB37" s="120">
        <v>80</v>
      </c>
      <c r="AC37" s="9">
        <f t="shared" si="31"/>
        <v>910</v>
      </c>
      <c r="AD37" s="11">
        <f t="shared" si="16"/>
        <v>0.9732620320855615</v>
      </c>
      <c r="AE37" s="3">
        <f t="shared" si="17"/>
        <v>1.0888280652780422</v>
      </c>
      <c r="AF37" s="120">
        <v>15</v>
      </c>
      <c r="AG37" s="11">
        <f t="shared" si="18"/>
        <v>1.6042780748663103E-2</v>
      </c>
      <c r="AH37" s="4">
        <f t="shared" si="19"/>
        <v>0.38867091648083885</v>
      </c>
      <c r="AI37" s="120">
        <v>0</v>
      </c>
      <c r="AJ37" s="120">
        <v>0</v>
      </c>
      <c r="AK37" s="9">
        <f t="shared" si="20"/>
        <v>0</v>
      </c>
      <c r="AL37" s="11">
        <f t="shared" si="21"/>
        <v>0</v>
      </c>
      <c r="AM37" s="4">
        <f t="shared" si="22"/>
        <v>0</v>
      </c>
      <c r="AN37" s="120">
        <v>0</v>
      </c>
      <c r="AO37" s="113" t="s">
        <v>3</v>
      </c>
      <c r="AP37" s="6" t="s">
        <v>3</v>
      </c>
      <c r="AQ37" s="207" t="s">
        <v>46</v>
      </c>
    </row>
    <row r="38" spans="1:43" x14ac:dyDescent="0.2">
      <c r="B38" s="115">
        <v>3100100.04</v>
      </c>
      <c r="C38" s="116">
        <v>3100100.02</v>
      </c>
      <c r="D38" s="121">
        <v>0.367088574</v>
      </c>
      <c r="E38" s="73">
        <v>3288</v>
      </c>
      <c r="F38" s="74">
        <v>1434</v>
      </c>
      <c r="G38" s="74">
        <v>1285</v>
      </c>
      <c r="H38" s="109"/>
      <c r="I38" s="119">
        <v>235.33</v>
      </c>
      <c r="J38" s="8">
        <f t="shared" si="23"/>
        <v>23533</v>
      </c>
      <c r="K38" s="120">
        <v>1194</v>
      </c>
      <c r="L38" s="120">
        <v>1200</v>
      </c>
      <c r="M38" s="73">
        <f>E38*D38</f>
        <v>1206.9872313119999</v>
      </c>
      <c r="N38" s="9">
        <f t="shared" si="24"/>
        <v>-12.987231311999949</v>
      </c>
      <c r="O38" s="11">
        <f t="shared" si="25"/>
        <v>-1.0760040350951166E-2</v>
      </c>
      <c r="P38" s="121">
        <v>5.0999999999999996</v>
      </c>
      <c r="Q38" s="122">
        <v>600</v>
      </c>
      <c r="R38" s="74">
        <f>D38*F38</f>
        <v>526.40501511599996</v>
      </c>
      <c r="S38" s="118">
        <f t="shared" si="26"/>
        <v>73.594984884000041</v>
      </c>
      <c r="T38" s="11">
        <f t="shared" si="27"/>
        <v>0.13980677001677588</v>
      </c>
      <c r="U38" s="122">
        <v>508</v>
      </c>
      <c r="V38" s="74">
        <f>G38*D38</f>
        <v>471.70881759000002</v>
      </c>
      <c r="W38" s="9">
        <f t="shared" si="28"/>
        <v>36.291182409999976</v>
      </c>
      <c r="X38" s="11">
        <f t="shared" si="29"/>
        <v>7.6935560788146118E-2</v>
      </c>
      <c r="Y38" s="5">
        <f t="shared" si="30"/>
        <v>2.1586708027025878E-2</v>
      </c>
      <c r="Z38" s="123">
        <v>505</v>
      </c>
      <c r="AA38" s="120">
        <v>445</v>
      </c>
      <c r="AB38" s="120">
        <v>30</v>
      </c>
      <c r="AC38" s="9">
        <f t="shared" si="31"/>
        <v>475</v>
      </c>
      <c r="AD38" s="11">
        <f t="shared" si="16"/>
        <v>0.94059405940594054</v>
      </c>
      <c r="AE38" s="3">
        <f t="shared" si="17"/>
        <v>1.0522810673302372</v>
      </c>
      <c r="AF38" s="120">
        <v>10</v>
      </c>
      <c r="AG38" s="11">
        <f t="shared" si="18"/>
        <v>1.9801980198019802E-2</v>
      </c>
      <c r="AH38" s="4">
        <f t="shared" si="19"/>
        <v>0.47974561968261947</v>
      </c>
      <c r="AI38" s="120">
        <v>0</v>
      </c>
      <c r="AJ38" s="120">
        <v>0</v>
      </c>
      <c r="AK38" s="9">
        <f t="shared" si="20"/>
        <v>0</v>
      </c>
      <c r="AL38" s="11">
        <f t="shared" si="21"/>
        <v>0</v>
      </c>
      <c r="AM38" s="4">
        <f t="shared" si="22"/>
        <v>0</v>
      </c>
      <c r="AN38" s="120">
        <v>15</v>
      </c>
      <c r="AO38" s="113" t="s">
        <v>3</v>
      </c>
      <c r="AP38" s="6" t="s">
        <v>3</v>
      </c>
      <c r="AQ38" s="207" t="s">
        <v>46</v>
      </c>
    </row>
    <row r="39" spans="1:43" x14ac:dyDescent="0.2">
      <c r="B39" s="115">
        <v>3100101</v>
      </c>
      <c r="H39" s="109">
        <v>133100101</v>
      </c>
      <c r="I39" s="119">
        <v>209.62</v>
      </c>
      <c r="J39" s="8">
        <f t="shared" si="23"/>
        <v>20962</v>
      </c>
      <c r="K39" s="120">
        <v>707</v>
      </c>
      <c r="L39" s="120">
        <v>752</v>
      </c>
      <c r="M39" s="73">
        <v>824</v>
      </c>
      <c r="N39" s="9">
        <f t="shared" si="24"/>
        <v>-117</v>
      </c>
      <c r="O39" s="11">
        <f t="shared" si="25"/>
        <v>-0.14199029126213591</v>
      </c>
      <c r="P39" s="121">
        <v>3.4</v>
      </c>
      <c r="Q39" s="122">
        <v>507</v>
      </c>
      <c r="R39" s="74">
        <v>490</v>
      </c>
      <c r="S39" s="118">
        <f t="shared" si="26"/>
        <v>17</v>
      </c>
      <c r="T39" s="11">
        <f t="shared" si="27"/>
        <v>3.4693877551020408E-2</v>
      </c>
      <c r="U39" s="122">
        <v>335</v>
      </c>
      <c r="V39" s="74">
        <v>356</v>
      </c>
      <c r="W39" s="9">
        <f t="shared" si="28"/>
        <v>-21</v>
      </c>
      <c r="X39" s="11">
        <f t="shared" si="29"/>
        <v>-5.8988764044943819E-2</v>
      </c>
      <c r="Y39" s="5">
        <f t="shared" si="30"/>
        <v>1.5981299494323059E-2</v>
      </c>
      <c r="Z39" s="123">
        <v>295</v>
      </c>
      <c r="AA39" s="120">
        <v>250</v>
      </c>
      <c r="AB39" s="120">
        <v>20</v>
      </c>
      <c r="AC39" s="9">
        <f t="shared" si="31"/>
        <v>270</v>
      </c>
      <c r="AD39" s="11">
        <f t="shared" si="16"/>
        <v>0.9152542372881356</v>
      </c>
      <c r="AE39" s="3">
        <f t="shared" si="17"/>
        <v>1.0239323713147395</v>
      </c>
      <c r="AF39" s="120">
        <v>0</v>
      </c>
      <c r="AG39" s="11">
        <f t="shared" si="18"/>
        <v>0</v>
      </c>
      <c r="AH39" s="4">
        <f t="shared" si="19"/>
        <v>0</v>
      </c>
      <c r="AI39" s="120">
        <v>10</v>
      </c>
      <c r="AJ39" s="120">
        <v>10</v>
      </c>
      <c r="AK39" s="9">
        <f t="shared" si="20"/>
        <v>20</v>
      </c>
      <c r="AL39" s="11">
        <f t="shared" si="21"/>
        <v>6.7796610169491525E-2</v>
      </c>
      <c r="AM39" s="4">
        <f t="shared" si="22"/>
        <v>1.2668474880314584</v>
      </c>
      <c r="AN39" s="120">
        <v>10</v>
      </c>
      <c r="AO39" s="113" t="s">
        <v>3</v>
      </c>
      <c r="AP39" s="6" t="s">
        <v>3</v>
      </c>
    </row>
    <row r="40" spans="1:43" x14ac:dyDescent="0.2">
      <c r="B40" s="115">
        <v>3100102</v>
      </c>
      <c r="H40" s="109">
        <v>133100102</v>
      </c>
      <c r="I40" s="119">
        <v>590.14</v>
      </c>
      <c r="J40" s="8">
        <f t="shared" si="23"/>
        <v>59014</v>
      </c>
      <c r="K40" s="120">
        <v>681</v>
      </c>
      <c r="L40" s="120">
        <v>723</v>
      </c>
      <c r="M40" s="73">
        <v>758</v>
      </c>
      <c r="N40" s="9">
        <f t="shared" si="24"/>
        <v>-77</v>
      </c>
      <c r="O40" s="11">
        <f t="shared" si="25"/>
        <v>-0.10158311345646438</v>
      </c>
      <c r="P40" s="121">
        <v>1.2</v>
      </c>
      <c r="Q40" s="122">
        <v>325</v>
      </c>
      <c r="R40" s="74">
        <v>330</v>
      </c>
      <c r="S40" s="118">
        <f t="shared" si="26"/>
        <v>-5</v>
      </c>
      <c r="T40" s="11">
        <f t="shared" si="27"/>
        <v>-1.5151515151515152E-2</v>
      </c>
      <c r="U40" s="122">
        <v>294</v>
      </c>
      <c r="V40" s="74">
        <v>305</v>
      </c>
      <c r="W40" s="9">
        <f t="shared" si="28"/>
        <v>-11</v>
      </c>
      <c r="X40" s="11">
        <f t="shared" si="29"/>
        <v>-3.6065573770491806E-2</v>
      </c>
      <c r="Y40" s="5">
        <f t="shared" si="30"/>
        <v>4.98186870911987E-3</v>
      </c>
      <c r="Z40" s="123">
        <v>310</v>
      </c>
      <c r="AA40" s="120">
        <v>280</v>
      </c>
      <c r="AB40" s="120">
        <v>20</v>
      </c>
      <c r="AC40" s="9">
        <f t="shared" si="31"/>
        <v>300</v>
      </c>
      <c r="AD40" s="11">
        <f t="shared" si="16"/>
        <v>0.967741935483871</v>
      </c>
      <c r="AE40" s="3">
        <f t="shared" si="17"/>
        <v>1.0826525073041151</v>
      </c>
      <c r="AF40" s="120">
        <v>0</v>
      </c>
      <c r="AG40" s="11">
        <f t="shared" si="18"/>
        <v>0</v>
      </c>
      <c r="AH40" s="4">
        <f t="shared" si="19"/>
        <v>0</v>
      </c>
      <c r="AI40" s="120">
        <v>0</v>
      </c>
      <c r="AJ40" s="120">
        <v>0</v>
      </c>
      <c r="AK40" s="9">
        <f t="shared" si="20"/>
        <v>0</v>
      </c>
      <c r="AL40" s="11">
        <f t="shared" si="21"/>
        <v>0</v>
      </c>
      <c r="AM40" s="4">
        <f t="shared" si="22"/>
        <v>0</v>
      </c>
      <c r="AN40" s="120">
        <v>10</v>
      </c>
      <c r="AO40" s="113" t="s">
        <v>3</v>
      </c>
      <c r="AP40" s="6" t="s">
        <v>3</v>
      </c>
    </row>
    <row r="41" spans="1:43" x14ac:dyDescent="0.2">
      <c r="A41" s="126"/>
      <c r="B41" s="127">
        <v>3100110.01</v>
      </c>
      <c r="C41" s="128"/>
      <c r="D41" s="129"/>
      <c r="E41" s="130"/>
      <c r="F41" s="130"/>
      <c r="G41" s="130"/>
      <c r="H41" s="110">
        <v>133100110.01000001</v>
      </c>
      <c r="I41" s="131">
        <v>13.35</v>
      </c>
      <c r="J41" s="59">
        <f t="shared" si="23"/>
        <v>1335</v>
      </c>
      <c r="K41" s="132">
        <v>4223</v>
      </c>
      <c r="L41" s="132">
        <v>4270</v>
      </c>
      <c r="M41" s="57">
        <v>4219</v>
      </c>
      <c r="N41" s="60">
        <f t="shared" si="24"/>
        <v>4</v>
      </c>
      <c r="O41" s="61">
        <f t="shared" si="25"/>
        <v>9.4809196492059728E-4</v>
      </c>
      <c r="P41" s="133">
        <v>316.3</v>
      </c>
      <c r="Q41" s="134">
        <v>1631</v>
      </c>
      <c r="R41" s="58">
        <v>1590</v>
      </c>
      <c r="S41" s="130">
        <f t="shared" si="26"/>
        <v>41</v>
      </c>
      <c r="T41" s="61">
        <f t="shared" si="27"/>
        <v>2.578616352201258E-2</v>
      </c>
      <c r="U41" s="134">
        <v>1587</v>
      </c>
      <c r="V41" s="58">
        <v>1531</v>
      </c>
      <c r="W41" s="60">
        <f t="shared" si="28"/>
        <v>56</v>
      </c>
      <c r="X41" s="61">
        <f t="shared" si="29"/>
        <v>3.6577400391900716E-2</v>
      </c>
      <c r="Y41" s="62">
        <f t="shared" si="30"/>
        <v>1.1887640449438202</v>
      </c>
      <c r="Z41" s="135">
        <v>1800</v>
      </c>
      <c r="AA41" s="132">
        <v>1485</v>
      </c>
      <c r="AB41" s="132">
        <v>180</v>
      </c>
      <c r="AC41" s="60">
        <f t="shared" si="31"/>
        <v>1665</v>
      </c>
      <c r="AD41" s="61">
        <f t="shared" si="16"/>
        <v>0.92500000000000004</v>
      </c>
      <c r="AE41" s="63">
        <f t="shared" si="17"/>
        <v>1.0348353548981835</v>
      </c>
      <c r="AF41" s="132">
        <v>25</v>
      </c>
      <c r="AG41" s="61">
        <f t="shared" si="18"/>
        <v>1.3888888888888888E-2</v>
      </c>
      <c r="AH41" s="64">
        <f t="shared" si="19"/>
        <v>0.33648824713850395</v>
      </c>
      <c r="AI41" s="132">
        <v>75</v>
      </c>
      <c r="AJ41" s="132">
        <v>0</v>
      </c>
      <c r="AK41" s="60">
        <f t="shared" si="20"/>
        <v>75</v>
      </c>
      <c r="AL41" s="61">
        <f t="shared" si="21"/>
        <v>4.1666666666666664E-2</v>
      </c>
      <c r="AM41" s="64">
        <f t="shared" si="22"/>
        <v>0.77858335201933371</v>
      </c>
      <c r="AN41" s="132">
        <v>30</v>
      </c>
      <c r="AO41" s="125" t="s">
        <v>7</v>
      </c>
      <c r="AP41" s="243" t="s">
        <v>7</v>
      </c>
    </row>
    <row r="42" spans="1:43" x14ac:dyDescent="0.2">
      <c r="A42" s="126"/>
      <c r="B42" s="127">
        <v>3100110.02</v>
      </c>
      <c r="C42" s="128"/>
      <c r="D42" s="129"/>
      <c r="E42" s="130"/>
      <c r="F42" s="130"/>
      <c r="G42" s="130"/>
      <c r="H42" s="110">
        <v>133100110.02</v>
      </c>
      <c r="I42" s="131">
        <v>21.37</v>
      </c>
      <c r="J42" s="59">
        <f t="shared" si="23"/>
        <v>2137</v>
      </c>
      <c r="K42" s="132">
        <v>7436</v>
      </c>
      <c r="L42" s="132">
        <v>7622</v>
      </c>
      <c r="M42" s="57">
        <v>7418</v>
      </c>
      <c r="N42" s="60">
        <f t="shared" si="24"/>
        <v>18</v>
      </c>
      <c r="O42" s="61">
        <f t="shared" si="25"/>
        <v>2.4265300620113237E-3</v>
      </c>
      <c r="P42" s="133">
        <v>348</v>
      </c>
      <c r="Q42" s="134">
        <v>3185</v>
      </c>
      <c r="R42" s="58">
        <v>2946</v>
      </c>
      <c r="S42" s="130">
        <f t="shared" si="26"/>
        <v>239</v>
      </c>
      <c r="T42" s="61">
        <f t="shared" si="27"/>
        <v>8.1126951799049565E-2</v>
      </c>
      <c r="U42" s="134">
        <v>3049</v>
      </c>
      <c r="V42" s="58">
        <v>2788</v>
      </c>
      <c r="W42" s="60">
        <f t="shared" si="28"/>
        <v>261</v>
      </c>
      <c r="X42" s="61">
        <f t="shared" si="29"/>
        <v>9.3615494978479194E-2</v>
      </c>
      <c r="Y42" s="62">
        <f t="shared" si="30"/>
        <v>1.4267664950865699</v>
      </c>
      <c r="Z42" s="135">
        <v>3600</v>
      </c>
      <c r="AA42" s="132">
        <v>3195</v>
      </c>
      <c r="AB42" s="132">
        <v>210</v>
      </c>
      <c r="AC42" s="60">
        <f t="shared" si="31"/>
        <v>3405</v>
      </c>
      <c r="AD42" s="61">
        <f t="shared" si="16"/>
        <v>0.9458333333333333</v>
      </c>
      <c r="AE42" s="63">
        <f t="shared" si="17"/>
        <v>1.0581424574859801</v>
      </c>
      <c r="AF42" s="132">
        <v>45</v>
      </c>
      <c r="AG42" s="61">
        <f t="shared" si="18"/>
        <v>1.2500000000000001E-2</v>
      </c>
      <c r="AH42" s="64">
        <f t="shared" si="19"/>
        <v>0.30283942242465356</v>
      </c>
      <c r="AI42" s="132">
        <v>135</v>
      </c>
      <c r="AJ42" s="132">
        <v>0</v>
      </c>
      <c r="AK42" s="60">
        <f t="shared" si="20"/>
        <v>135</v>
      </c>
      <c r="AL42" s="61">
        <f t="shared" si="21"/>
        <v>3.7499999999999999E-2</v>
      </c>
      <c r="AM42" s="64">
        <f t="shared" si="22"/>
        <v>0.7007250168174004</v>
      </c>
      <c r="AN42" s="132">
        <v>15</v>
      </c>
      <c r="AO42" s="125" t="s">
        <v>7</v>
      </c>
      <c r="AP42" s="243" t="s">
        <v>7</v>
      </c>
    </row>
    <row r="43" spans="1:43" x14ac:dyDescent="0.2">
      <c r="B43" s="115">
        <v>3100111</v>
      </c>
      <c r="H43" s="109">
        <v>133100111</v>
      </c>
      <c r="I43" s="119">
        <v>200.69</v>
      </c>
      <c r="J43" s="8">
        <f t="shared" si="23"/>
        <v>20069</v>
      </c>
      <c r="K43" s="120">
        <v>2913</v>
      </c>
      <c r="L43" s="120">
        <v>2952</v>
      </c>
      <c r="M43" s="73">
        <v>2888</v>
      </c>
      <c r="N43" s="9">
        <f t="shared" si="24"/>
        <v>25</v>
      </c>
      <c r="O43" s="11">
        <f t="shared" si="25"/>
        <v>8.6565096952908593E-3</v>
      </c>
      <c r="P43" s="121">
        <v>14.5</v>
      </c>
      <c r="Q43" s="122">
        <v>1671</v>
      </c>
      <c r="R43" s="74">
        <v>1525</v>
      </c>
      <c r="S43" s="118">
        <f t="shared" si="26"/>
        <v>146</v>
      </c>
      <c r="T43" s="11">
        <f t="shared" si="27"/>
        <v>9.5737704918032782E-2</v>
      </c>
      <c r="U43" s="122">
        <v>1227</v>
      </c>
      <c r="V43" s="74">
        <v>1147</v>
      </c>
      <c r="W43" s="9">
        <f t="shared" si="28"/>
        <v>80</v>
      </c>
      <c r="X43" s="11">
        <f t="shared" si="29"/>
        <v>6.9747166521360066E-2</v>
      </c>
      <c r="Y43" s="5">
        <f t="shared" si="30"/>
        <v>6.1139070207783149E-2</v>
      </c>
      <c r="Z43" s="123">
        <v>1240</v>
      </c>
      <c r="AA43" s="120">
        <v>1135</v>
      </c>
      <c r="AB43" s="120">
        <v>85</v>
      </c>
      <c r="AC43" s="9">
        <f t="shared" si="31"/>
        <v>1220</v>
      </c>
      <c r="AD43" s="11">
        <f t="shared" si="16"/>
        <v>0.9838709677419355</v>
      </c>
      <c r="AE43" s="3">
        <f t="shared" si="17"/>
        <v>1.1006967157591836</v>
      </c>
      <c r="AF43" s="120">
        <v>10</v>
      </c>
      <c r="AG43" s="11">
        <f t="shared" si="18"/>
        <v>8.0645161290322578E-3</v>
      </c>
      <c r="AH43" s="4">
        <f t="shared" si="19"/>
        <v>0.19538027253203455</v>
      </c>
      <c r="AI43" s="120">
        <v>10</v>
      </c>
      <c r="AJ43" s="120">
        <v>0</v>
      </c>
      <c r="AK43" s="9">
        <f t="shared" si="20"/>
        <v>10</v>
      </c>
      <c r="AL43" s="11">
        <f t="shared" si="21"/>
        <v>8.0645161290322578E-3</v>
      </c>
      <c r="AM43" s="4">
        <f t="shared" si="22"/>
        <v>0.15069355200374202</v>
      </c>
      <c r="AN43" s="120">
        <v>10</v>
      </c>
      <c r="AO43" s="113" t="s">
        <v>3</v>
      </c>
      <c r="AP43" s="6" t="s">
        <v>3</v>
      </c>
    </row>
    <row r="44" spans="1:43" x14ac:dyDescent="0.2">
      <c r="B44" s="115">
        <v>3100112</v>
      </c>
      <c r="H44" s="109">
        <v>133100112</v>
      </c>
      <c r="I44" s="119">
        <v>114.46</v>
      </c>
      <c r="J44" s="8">
        <f t="shared" si="23"/>
        <v>11446</v>
      </c>
      <c r="K44" s="120">
        <v>1058</v>
      </c>
      <c r="L44" s="120">
        <v>1047</v>
      </c>
      <c r="M44" s="73">
        <v>1043</v>
      </c>
      <c r="N44" s="9">
        <f t="shared" si="24"/>
        <v>15</v>
      </c>
      <c r="O44" s="11">
        <f t="shared" si="25"/>
        <v>1.4381591562799617E-2</v>
      </c>
      <c r="P44" s="121">
        <v>9.1999999999999993</v>
      </c>
      <c r="Q44" s="122">
        <v>560</v>
      </c>
      <c r="R44" s="74">
        <v>505</v>
      </c>
      <c r="S44" s="118">
        <f t="shared" si="26"/>
        <v>55</v>
      </c>
      <c r="T44" s="11">
        <f t="shared" si="27"/>
        <v>0.10891089108910891</v>
      </c>
      <c r="U44" s="122">
        <v>449</v>
      </c>
      <c r="V44" s="74">
        <v>406</v>
      </c>
      <c r="W44" s="9">
        <f t="shared" si="28"/>
        <v>43</v>
      </c>
      <c r="X44" s="11">
        <f t="shared" si="29"/>
        <v>0.10591133004926108</v>
      </c>
      <c r="Y44" s="5">
        <f t="shared" si="30"/>
        <v>3.9227677791368161E-2</v>
      </c>
      <c r="Z44" s="123">
        <v>355</v>
      </c>
      <c r="AA44" s="120">
        <v>300</v>
      </c>
      <c r="AB44" s="120">
        <v>30</v>
      </c>
      <c r="AC44" s="9">
        <f t="shared" si="31"/>
        <v>330</v>
      </c>
      <c r="AD44" s="11">
        <f t="shared" si="16"/>
        <v>0.92957746478873238</v>
      </c>
      <c r="AE44" s="3">
        <f t="shared" si="17"/>
        <v>1.0399563520864881</v>
      </c>
      <c r="AF44" s="120">
        <v>0</v>
      </c>
      <c r="AG44" s="11">
        <f t="shared" si="18"/>
        <v>0</v>
      </c>
      <c r="AH44" s="4">
        <f t="shared" si="19"/>
        <v>0</v>
      </c>
      <c r="AI44" s="120">
        <v>15</v>
      </c>
      <c r="AJ44" s="120">
        <v>0</v>
      </c>
      <c r="AK44" s="9">
        <f t="shared" si="20"/>
        <v>15</v>
      </c>
      <c r="AL44" s="11">
        <f t="shared" si="21"/>
        <v>4.2253521126760563E-2</v>
      </c>
      <c r="AM44" s="4">
        <f t="shared" si="22"/>
        <v>0.78954931472383139</v>
      </c>
      <c r="AN44" s="120">
        <v>10</v>
      </c>
      <c r="AO44" s="113" t="s">
        <v>3</v>
      </c>
      <c r="AP44" s="6" t="s">
        <v>3</v>
      </c>
    </row>
    <row r="45" spans="1:43" x14ac:dyDescent="0.2">
      <c r="A45" s="126" t="s">
        <v>50</v>
      </c>
      <c r="B45" s="127">
        <v>3100120.02</v>
      </c>
      <c r="C45" s="128"/>
      <c r="D45" s="129"/>
      <c r="E45" s="130"/>
      <c r="F45" s="130"/>
      <c r="G45" s="130"/>
      <c r="H45" s="110">
        <v>133100120.02</v>
      </c>
      <c r="I45" s="131">
        <v>29.88</v>
      </c>
      <c r="J45" s="59">
        <f t="shared" si="23"/>
        <v>2988</v>
      </c>
      <c r="K45" s="132">
        <v>6906</v>
      </c>
      <c r="L45" s="132">
        <v>6864</v>
      </c>
      <c r="M45" s="57">
        <v>6154</v>
      </c>
      <c r="N45" s="60">
        <f t="shared" si="24"/>
        <v>752</v>
      </c>
      <c r="O45" s="61">
        <f t="shared" si="25"/>
        <v>0.12219694507637309</v>
      </c>
      <c r="P45" s="133">
        <v>231.1</v>
      </c>
      <c r="Q45" s="134">
        <v>2684</v>
      </c>
      <c r="R45" s="58">
        <v>2281</v>
      </c>
      <c r="S45" s="130">
        <f t="shared" si="26"/>
        <v>403</v>
      </c>
      <c r="T45" s="61">
        <f t="shared" si="27"/>
        <v>0.17667689609820253</v>
      </c>
      <c r="U45" s="134">
        <v>2612</v>
      </c>
      <c r="V45" s="58">
        <v>2230</v>
      </c>
      <c r="W45" s="60">
        <f t="shared" si="28"/>
        <v>382</v>
      </c>
      <c r="X45" s="61">
        <f t="shared" si="29"/>
        <v>0.17130044843049327</v>
      </c>
      <c r="Y45" s="62">
        <f t="shared" si="30"/>
        <v>0.87416331994645247</v>
      </c>
      <c r="Z45" s="135">
        <v>3030</v>
      </c>
      <c r="AA45" s="132">
        <v>2635</v>
      </c>
      <c r="AB45" s="132">
        <v>245</v>
      </c>
      <c r="AC45" s="60">
        <f t="shared" si="31"/>
        <v>2880</v>
      </c>
      <c r="AD45" s="61">
        <f t="shared" si="16"/>
        <v>0.95049504950495045</v>
      </c>
      <c r="AE45" s="63">
        <f t="shared" si="17"/>
        <v>1.0633577101442397</v>
      </c>
      <c r="AF45" s="132">
        <v>45</v>
      </c>
      <c r="AG45" s="61">
        <f t="shared" si="18"/>
        <v>1.4851485148514851E-2</v>
      </c>
      <c r="AH45" s="64">
        <f t="shared" si="19"/>
        <v>0.35980921476196459</v>
      </c>
      <c r="AI45" s="132">
        <v>70</v>
      </c>
      <c r="AJ45" s="132">
        <v>10</v>
      </c>
      <c r="AK45" s="60">
        <f t="shared" si="20"/>
        <v>80</v>
      </c>
      <c r="AL45" s="61">
        <f t="shared" si="21"/>
        <v>2.6402640264026403E-2</v>
      </c>
      <c r="AM45" s="64">
        <f t="shared" si="22"/>
        <v>0.49335974781423131</v>
      </c>
      <c r="AN45" s="132">
        <v>35</v>
      </c>
      <c r="AO45" s="125" t="s">
        <v>7</v>
      </c>
      <c r="AP45" s="243" t="s">
        <v>7</v>
      </c>
    </row>
    <row r="46" spans="1:43" x14ac:dyDescent="0.2">
      <c r="A46" s="126" t="s">
        <v>51</v>
      </c>
      <c r="B46" s="127">
        <v>3100120.03</v>
      </c>
      <c r="C46" s="128">
        <v>3100120.01</v>
      </c>
      <c r="D46" s="133">
        <v>0.27910200200000002</v>
      </c>
      <c r="E46" s="57">
        <v>9085</v>
      </c>
      <c r="F46" s="58">
        <v>3043</v>
      </c>
      <c r="G46" s="58">
        <v>2969</v>
      </c>
      <c r="H46" s="110"/>
      <c r="I46" s="131">
        <v>16.75</v>
      </c>
      <c r="J46" s="59">
        <f t="shared" si="23"/>
        <v>1675</v>
      </c>
      <c r="K46" s="132">
        <v>3243</v>
      </c>
      <c r="L46" s="132">
        <v>3063</v>
      </c>
      <c r="M46" s="57">
        <f>E46*D46</f>
        <v>2535.6416881700002</v>
      </c>
      <c r="N46" s="60">
        <f t="shared" si="24"/>
        <v>707.35831182999982</v>
      </c>
      <c r="O46" s="61">
        <f t="shared" si="25"/>
        <v>0.278966194289268</v>
      </c>
      <c r="P46" s="133">
        <v>193.6</v>
      </c>
      <c r="Q46" s="134">
        <v>1140</v>
      </c>
      <c r="R46" s="58">
        <f>D46*F46</f>
        <v>849.30739208600005</v>
      </c>
      <c r="S46" s="130">
        <f t="shared" si="26"/>
        <v>290.69260791399995</v>
      </c>
      <c r="T46" s="61">
        <f t="shared" si="27"/>
        <v>0.34227019642443507</v>
      </c>
      <c r="U46" s="134">
        <v>1107</v>
      </c>
      <c r="V46" s="58">
        <f>G46*D46</f>
        <v>828.65384393800002</v>
      </c>
      <c r="W46" s="60">
        <f t="shared" si="28"/>
        <v>278.34615606199998</v>
      </c>
      <c r="X46" s="61">
        <f t="shared" si="29"/>
        <v>0.33590160487184789</v>
      </c>
      <c r="Y46" s="62">
        <f t="shared" si="30"/>
        <v>0.66089552238805971</v>
      </c>
      <c r="Z46" s="135">
        <v>1525</v>
      </c>
      <c r="AA46" s="132">
        <v>1380</v>
      </c>
      <c r="AB46" s="132">
        <v>80</v>
      </c>
      <c r="AC46" s="60">
        <f t="shared" si="31"/>
        <v>1460</v>
      </c>
      <c r="AD46" s="61">
        <f t="shared" si="16"/>
        <v>0.95737704918032784</v>
      </c>
      <c r="AE46" s="63">
        <f t="shared" si="17"/>
        <v>1.0710568848215136</v>
      </c>
      <c r="AF46" s="132">
        <v>15</v>
      </c>
      <c r="AG46" s="61">
        <f t="shared" si="18"/>
        <v>9.8360655737704927E-3</v>
      </c>
      <c r="AH46" s="64">
        <f t="shared" si="19"/>
        <v>0.23829987338333397</v>
      </c>
      <c r="AI46" s="132">
        <v>20</v>
      </c>
      <c r="AJ46" s="132">
        <v>0</v>
      </c>
      <c r="AK46" s="60">
        <f t="shared" si="20"/>
        <v>20</v>
      </c>
      <c r="AL46" s="61">
        <f t="shared" si="21"/>
        <v>1.3114754098360656E-2</v>
      </c>
      <c r="AM46" s="64">
        <f t="shared" si="22"/>
        <v>0.24506230096346243</v>
      </c>
      <c r="AN46" s="132">
        <v>30</v>
      </c>
      <c r="AO46" s="125" t="s">
        <v>7</v>
      </c>
      <c r="AP46" s="243" t="s">
        <v>7</v>
      </c>
      <c r="AQ46" s="207" t="s">
        <v>46</v>
      </c>
    </row>
    <row r="47" spans="1:43" x14ac:dyDescent="0.2">
      <c r="A47" s="126" t="s">
        <v>49</v>
      </c>
      <c r="B47" s="127">
        <v>3100120.04</v>
      </c>
      <c r="C47" s="128">
        <v>3100120.01</v>
      </c>
      <c r="D47" s="133">
        <v>0.72089799799999998</v>
      </c>
      <c r="E47" s="57">
        <v>9085</v>
      </c>
      <c r="F47" s="58">
        <v>3043</v>
      </c>
      <c r="G47" s="58">
        <v>2969</v>
      </c>
      <c r="H47" s="110"/>
      <c r="I47" s="131">
        <v>10.58</v>
      </c>
      <c r="J47" s="59">
        <f t="shared" si="23"/>
        <v>1058</v>
      </c>
      <c r="K47" s="132">
        <v>8096</v>
      </c>
      <c r="L47" s="132">
        <v>8014</v>
      </c>
      <c r="M47" s="57">
        <f>E47*D47</f>
        <v>6549.3583118300003</v>
      </c>
      <c r="N47" s="60">
        <f t="shared" si="24"/>
        <v>1546.6416881699997</v>
      </c>
      <c r="O47" s="61">
        <f t="shared" si="25"/>
        <v>0.23615163723388377</v>
      </c>
      <c r="P47" s="133">
        <v>765.1</v>
      </c>
      <c r="Q47" s="134">
        <v>2772</v>
      </c>
      <c r="R47" s="58">
        <f>D47*F47</f>
        <v>2193.6926079139998</v>
      </c>
      <c r="S47" s="130">
        <f t="shared" si="26"/>
        <v>578.30739208600016</v>
      </c>
      <c r="T47" s="61">
        <f t="shared" si="27"/>
        <v>0.26362280202781802</v>
      </c>
      <c r="U47" s="134">
        <v>2736</v>
      </c>
      <c r="V47" s="58">
        <f>G47*D47</f>
        <v>2140.3461560619999</v>
      </c>
      <c r="W47" s="60">
        <f t="shared" si="28"/>
        <v>595.65384393800014</v>
      </c>
      <c r="X47" s="61">
        <f t="shared" si="29"/>
        <v>0.27829790160388695</v>
      </c>
      <c r="Y47" s="62">
        <f t="shared" si="30"/>
        <v>2.5860113421550093</v>
      </c>
      <c r="Z47" s="135">
        <v>3820</v>
      </c>
      <c r="AA47" s="132">
        <v>3395</v>
      </c>
      <c r="AB47" s="132">
        <v>295</v>
      </c>
      <c r="AC47" s="60">
        <f t="shared" si="31"/>
        <v>3690</v>
      </c>
      <c r="AD47" s="61">
        <f t="shared" si="16"/>
        <v>0.96596858638743455</v>
      </c>
      <c r="AE47" s="63">
        <f t="shared" si="17"/>
        <v>1.0806685890970134</v>
      </c>
      <c r="AF47" s="132">
        <v>45</v>
      </c>
      <c r="AG47" s="61">
        <f t="shared" si="18"/>
        <v>1.1780104712041885E-2</v>
      </c>
      <c r="AH47" s="64">
        <f t="shared" si="19"/>
        <v>0.28539840856773635</v>
      </c>
      <c r="AI47" s="132">
        <v>45</v>
      </c>
      <c r="AJ47" s="132">
        <v>0</v>
      </c>
      <c r="AK47" s="60">
        <f t="shared" si="20"/>
        <v>45</v>
      </c>
      <c r="AL47" s="61">
        <f t="shared" si="21"/>
        <v>1.1780104712041885E-2</v>
      </c>
      <c r="AM47" s="64">
        <f t="shared" si="22"/>
        <v>0.22012304193216767</v>
      </c>
      <c r="AN47" s="132">
        <v>35</v>
      </c>
      <c r="AO47" s="125" t="s">
        <v>7</v>
      </c>
      <c r="AP47" s="243" t="s">
        <v>7</v>
      </c>
      <c r="AQ47" s="207" t="s">
        <v>46</v>
      </c>
    </row>
    <row r="48" spans="1:43" x14ac:dyDescent="0.2">
      <c r="A48" s="114" t="s">
        <v>53</v>
      </c>
      <c r="B48" s="115">
        <v>3100130.01</v>
      </c>
      <c r="H48" s="109">
        <v>133100130.01000001</v>
      </c>
      <c r="I48" s="119">
        <v>142.35</v>
      </c>
      <c r="J48" s="8">
        <f t="shared" si="23"/>
        <v>14235</v>
      </c>
      <c r="K48" s="120">
        <v>7098</v>
      </c>
      <c r="L48" s="120">
        <v>7026</v>
      </c>
      <c r="M48" s="73">
        <v>6728</v>
      </c>
      <c r="N48" s="9">
        <f t="shared" si="24"/>
        <v>370</v>
      </c>
      <c r="O48" s="11">
        <f t="shared" si="25"/>
        <v>5.4994054696789536E-2</v>
      </c>
      <c r="P48" s="121">
        <v>49.9</v>
      </c>
      <c r="Q48" s="122">
        <v>2866</v>
      </c>
      <c r="R48" s="74">
        <v>2506</v>
      </c>
      <c r="S48" s="118">
        <f t="shared" si="26"/>
        <v>360</v>
      </c>
      <c r="T48" s="11">
        <f t="shared" si="27"/>
        <v>0.14365522745411013</v>
      </c>
      <c r="U48" s="122">
        <v>2728</v>
      </c>
      <c r="V48" s="74">
        <v>2395</v>
      </c>
      <c r="W48" s="9">
        <f t="shared" si="28"/>
        <v>333</v>
      </c>
      <c r="X48" s="11">
        <f t="shared" si="29"/>
        <v>0.13903966597077244</v>
      </c>
      <c r="Y48" s="5">
        <f t="shared" si="30"/>
        <v>0.19164032314717247</v>
      </c>
      <c r="Z48" s="123">
        <v>3025</v>
      </c>
      <c r="AA48" s="120">
        <v>2680</v>
      </c>
      <c r="AB48" s="120">
        <v>165</v>
      </c>
      <c r="AC48" s="9">
        <f t="shared" si="31"/>
        <v>2845</v>
      </c>
      <c r="AD48" s="11">
        <f t="shared" si="16"/>
        <v>0.94049586776859506</v>
      </c>
      <c r="AE48" s="3">
        <f t="shared" si="17"/>
        <v>1.0521712163271233</v>
      </c>
      <c r="AF48" s="120">
        <v>85</v>
      </c>
      <c r="AG48" s="11">
        <f t="shared" si="18"/>
        <v>2.809917355371901E-2</v>
      </c>
      <c r="AH48" s="4">
        <f t="shared" si="19"/>
        <v>0.68076299916946914</v>
      </c>
      <c r="AI48" s="120">
        <v>50</v>
      </c>
      <c r="AJ48" s="120">
        <v>0</v>
      </c>
      <c r="AK48" s="9">
        <f t="shared" si="20"/>
        <v>50</v>
      </c>
      <c r="AL48" s="11">
        <f t="shared" si="21"/>
        <v>1.6528925619834711E-2</v>
      </c>
      <c r="AM48" s="4">
        <f t="shared" si="22"/>
        <v>0.30885951154485969</v>
      </c>
      <c r="AN48" s="120">
        <v>35</v>
      </c>
      <c r="AO48" s="113" t="s">
        <v>3</v>
      </c>
      <c r="AP48" s="6" t="s">
        <v>3</v>
      </c>
    </row>
    <row r="49" spans="1:44" x14ac:dyDescent="0.2">
      <c r="B49" s="115">
        <v>3100130.03</v>
      </c>
      <c r="C49" s="116">
        <v>3100130.02</v>
      </c>
      <c r="D49" s="121">
        <v>8.2328095000000004E-2</v>
      </c>
      <c r="E49" s="73">
        <v>4109</v>
      </c>
      <c r="F49" s="74">
        <v>1619</v>
      </c>
      <c r="G49" s="74">
        <v>1500</v>
      </c>
      <c r="H49" s="109"/>
      <c r="I49" s="119">
        <v>7.26</v>
      </c>
      <c r="J49" s="8">
        <f t="shared" si="23"/>
        <v>726</v>
      </c>
      <c r="K49" s="120">
        <v>325</v>
      </c>
      <c r="L49" s="120">
        <v>347</v>
      </c>
      <c r="M49" s="73">
        <f>E49*D49</f>
        <v>338.28614235500004</v>
      </c>
      <c r="N49" s="9">
        <f t="shared" si="24"/>
        <v>-13.286142355000038</v>
      </c>
      <c r="O49" s="11">
        <f t="shared" si="25"/>
        <v>-3.9274864357457064E-2</v>
      </c>
      <c r="P49" s="121">
        <v>44.8</v>
      </c>
      <c r="Q49" s="122">
        <v>136</v>
      </c>
      <c r="R49" s="74">
        <f>D49*F49</f>
        <v>133.28918580500002</v>
      </c>
      <c r="S49" s="118">
        <f t="shared" si="26"/>
        <v>2.7108141949999833</v>
      </c>
      <c r="T49" s="11">
        <f t="shared" si="27"/>
        <v>2.0337840452907124E-2</v>
      </c>
      <c r="U49" s="122">
        <v>119</v>
      </c>
      <c r="V49" s="74">
        <f>G49*D49</f>
        <v>123.4921425</v>
      </c>
      <c r="W49" s="9">
        <f t="shared" si="28"/>
        <v>-4.4921424999999999</v>
      </c>
      <c r="X49" s="11">
        <f t="shared" si="29"/>
        <v>-3.6375937845600177E-2</v>
      </c>
      <c r="Y49" s="5">
        <f t="shared" si="30"/>
        <v>0.16391184573002754</v>
      </c>
      <c r="Z49" s="123">
        <v>150</v>
      </c>
      <c r="AA49" s="120">
        <v>125</v>
      </c>
      <c r="AB49" s="120">
        <v>15</v>
      </c>
      <c r="AC49" s="9">
        <f t="shared" si="31"/>
        <v>140</v>
      </c>
      <c r="AD49" s="11">
        <f t="shared" si="16"/>
        <v>0.93333333333333335</v>
      </c>
      <c r="AE49" s="3">
        <f t="shared" si="17"/>
        <v>1.0441581959333022</v>
      </c>
      <c r="AF49" s="120">
        <v>0</v>
      </c>
      <c r="AG49" s="11">
        <f t="shared" si="18"/>
        <v>0</v>
      </c>
      <c r="AH49" s="4">
        <f t="shared" si="19"/>
        <v>0</v>
      </c>
      <c r="AI49" s="120">
        <v>0</v>
      </c>
      <c r="AJ49" s="120">
        <v>0</v>
      </c>
      <c r="AK49" s="9">
        <f t="shared" si="20"/>
        <v>0</v>
      </c>
      <c r="AL49" s="11">
        <f t="shared" si="21"/>
        <v>0</v>
      </c>
      <c r="AM49" s="4">
        <f t="shared" si="22"/>
        <v>0</v>
      </c>
      <c r="AN49" s="120">
        <v>0</v>
      </c>
      <c r="AO49" s="113" t="s">
        <v>3</v>
      </c>
      <c r="AP49" s="6" t="s">
        <v>3</v>
      </c>
      <c r="AQ49" s="207" t="s">
        <v>46</v>
      </c>
    </row>
    <row r="50" spans="1:44" x14ac:dyDescent="0.2">
      <c r="B50" s="115">
        <v>3100130.04</v>
      </c>
      <c r="C50" s="116">
        <v>3100130.02</v>
      </c>
      <c r="D50" s="121">
        <v>0.91103608300000005</v>
      </c>
      <c r="E50" s="73">
        <v>4109</v>
      </c>
      <c r="F50" s="74">
        <v>1619</v>
      </c>
      <c r="G50" s="74">
        <v>1500</v>
      </c>
      <c r="H50" s="109"/>
      <c r="I50" s="119">
        <v>280.86</v>
      </c>
      <c r="J50" s="8">
        <f t="shared" si="23"/>
        <v>28086</v>
      </c>
      <c r="K50" s="120">
        <v>3843</v>
      </c>
      <c r="L50" s="120">
        <v>3828</v>
      </c>
      <c r="M50" s="73">
        <f>E50*D50</f>
        <v>3743.4472650470002</v>
      </c>
      <c r="N50" s="9">
        <f t="shared" si="24"/>
        <v>99.552734952999799</v>
      </c>
      <c r="O50" s="11">
        <f t="shared" si="25"/>
        <v>2.6593866002210101E-2</v>
      </c>
      <c r="P50" s="121">
        <v>13.7</v>
      </c>
      <c r="Q50" s="122">
        <v>1617</v>
      </c>
      <c r="R50" s="74">
        <f>D50*F50</f>
        <v>1474.9674183770001</v>
      </c>
      <c r="S50" s="118">
        <f t="shared" si="26"/>
        <v>142.03258162299994</v>
      </c>
      <c r="T50" s="11">
        <f t="shared" si="27"/>
        <v>9.6295402768481073E-2</v>
      </c>
      <c r="U50" s="122">
        <v>1516</v>
      </c>
      <c r="V50" s="74">
        <f>G50*D50</f>
        <v>1366.5541245000002</v>
      </c>
      <c r="W50" s="9">
        <f t="shared" si="28"/>
        <v>149.44587549999983</v>
      </c>
      <c r="X50" s="11">
        <f t="shared" si="29"/>
        <v>0.10935964614989518</v>
      </c>
      <c r="Y50" s="5">
        <f t="shared" si="30"/>
        <v>5.3977070426547036E-2</v>
      </c>
      <c r="Z50" s="123">
        <v>1760</v>
      </c>
      <c r="AA50" s="120">
        <v>1565</v>
      </c>
      <c r="AB50" s="120">
        <v>140</v>
      </c>
      <c r="AC50" s="9">
        <f t="shared" si="31"/>
        <v>1705</v>
      </c>
      <c r="AD50" s="11">
        <f t="shared" si="16"/>
        <v>0.96875</v>
      </c>
      <c r="AE50" s="3">
        <f t="shared" si="17"/>
        <v>1.083780270332557</v>
      </c>
      <c r="AF50" s="120">
        <v>15</v>
      </c>
      <c r="AG50" s="11">
        <f t="shared" si="18"/>
        <v>8.5227272727272721E-3</v>
      </c>
      <c r="AH50" s="4">
        <f t="shared" si="19"/>
        <v>0.20648142438044559</v>
      </c>
      <c r="AI50" s="120">
        <v>25</v>
      </c>
      <c r="AJ50" s="120">
        <v>0</v>
      </c>
      <c r="AK50" s="9">
        <f t="shared" si="20"/>
        <v>25</v>
      </c>
      <c r="AL50" s="11">
        <f t="shared" si="21"/>
        <v>1.4204545454545454E-2</v>
      </c>
      <c r="AM50" s="4">
        <f t="shared" si="22"/>
        <v>0.26542614273386378</v>
      </c>
      <c r="AN50" s="120">
        <v>15</v>
      </c>
      <c r="AO50" s="113" t="s">
        <v>3</v>
      </c>
      <c r="AP50" s="6" t="s">
        <v>3</v>
      </c>
      <c r="AQ50" s="207" t="s">
        <v>46</v>
      </c>
    </row>
    <row r="51" spans="1:44" x14ac:dyDescent="0.2">
      <c r="B51" s="115">
        <v>3100131.01</v>
      </c>
      <c r="C51" s="116">
        <v>3100131</v>
      </c>
      <c r="D51" s="121">
        <v>0.44288425199999998</v>
      </c>
      <c r="E51" s="73">
        <v>2851</v>
      </c>
      <c r="F51" s="74">
        <v>1329</v>
      </c>
      <c r="G51" s="74">
        <v>1104</v>
      </c>
      <c r="I51" s="119">
        <v>189.22</v>
      </c>
      <c r="J51" s="8">
        <f t="shared" si="23"/>
        <v>18922</v>
      </c>
      <c r="K51" s="120">
        <v>1269</v>
      </c>
      <c r="L51" s="120">
        <v>1306</v>
      </c>
      <c r="M51" s="73">
        <f>E51*D51</f>
        <v>1262.663002452</v>
      </c>
      <c r="N51" s="9">
        <f t="shared" si="24"/>
        <v>6.3369975479999994</v>
      </c>
      <c r="O51" s="11">
        <f t="shared" si="25"/>
        <v>5.0187560225444239E-3</v>
      </c>
      <c r="P51" s="121">
        <v>6.7</v>
      </c>
      <c r="Q51" s="122">
        <v>579</v>
      </c>
      <c r="R51" s="74">
        <f>D51*F51</f>
        <v>588.59317090799993</v>
      </c>
      <c r="S51" s="118">
        <f t="shared" si="26"/>
        <v>-9.5931709079999337</v>
      </c>
      <c r="T51" s="11">
        <f t="shared" si="27"/>
        <v>-1.6298474705713828E-2</v>
      </c>
      <c r="U51" s="122">
        <v>521</v>
      </c>
      <c r="V51" s="74">
        <f>G51*D51</f>
        <v>488.94421420799995</v>
      </c>
      <c r="W51" s="9">
        <f t="shared" si="28"/>
        <v>32.055785792000052</v>
      </c>
      <c r="X51" s="11">
        <f t="shared" si="29"/>
        <v>6.5561233491482365E-2</v>
      </c>
      <c r="Y51" s="5">
        <f t="shared" si="30"/>
        <v>2.7534087305781631E-2</v>
      </c>
      <c r="Z51" s="123">
        <v>520</v>
      </c>
      <c r="AA51" s="120">
        <v>465</v>
      </c>
      <c r="AB51" s="120">
        <v>15</v>
      </c>
      <c r="AC51" s="9">
        <f t="shared" si="31"/>
        <v>480</v>
      </c>
      <c r="AD51" s="11">
        <f t="shared" si="16"/>
        <v>0.92307692307692313</v>
      </c>
      <c r="AE51" s="3">
        <f t="shared" si="17"/>
        <v>1.0326839300439252</v>
      </c>
      <c r="AF51" s="120">
        <v>15</v>
      </c>
      <c r="AG51" s="11">
        <f t="shared" si="18"/>
        <v>2.8846153846153848E-2</v>
      </c>
      <c r="AH51" s="4">
        <f t="shared" si="19"/>
        <v>0.69886020559535433</v>
      </c>
      <c r="AI51" s="120">
        <v>25</v>
      </c>
      <c r="AJ51" s="120">
        <v>0</v>
      </c>
      <c r="AK51" s="9">
        <f t="shared" si="20"/>
        <v>25</v>
      </c>
      <c r="AL51" s="11">
        <f t="shared" si="21"/>
        <v>4.807692307692308E-2</v>
      </c>
      <c r="AM51" s="4">
        <f t="shared" si="22"/>
        <v>0.89836540617615435</v>
      </c>
      <c r="AN51" s="120">
        <v>0</v>
      </c>
      <c r="AO51" s="113" t="s">
        <v>3</v>
      </c>
      <c r="AP51" s="6" t="s">
        <v>3</v>
      </c>
      <c r="AQ51" s="207" t="s">
        <v>56</v>
      </c>
      <c r="AR51" s="124" t="s">
        <v>79</v>
      </c>
    </row>
    <row r="52" spans="1:44" x14ac:dyDescent="0.2">
      <c r="B52" s="115">
        <v>3100131.02</v>
      </c>
      <c r="C52" s="116">
        <v>3100131</v>
      </c>
      <c r="D52" s="121">
        <v>0.55697903100000001</v>
      </c>
      <c r="E52" s="73">
        <v>2851</v>
      </c>
      <c r="F52" s="74">
        <v>1329</v>
      </c>
      <c r="G52" s="74">
        <v>1104</v>
      </c>
      <c r="I52" s="119">
        <v>631.54999999999995</v>
      </c>
      <c r="J52" s="8">
        <f t="shared" si="23"/>
        <v>63154.999999999993</v>
      </c>
      <c r="K52" s="120">
        <v>1408</v>
      </c>
      <c r="L52" s="120">
        <v>1459</v>
      </c>
      <c r="M52" s="73">
        <f>E52*D52</f>
        <v>1587.947217381</v>
      </c>
      <c r="N52" s="9">
        <f t="shared" si="24"/>
        <v>-179.94721738099997</v>
      </c>
      <c r="O52" s="11">
        <f t="shared" si="25"/>
        <v>-0.11332065411959144</v>
      </c>
      <c r="P52" s="121">
        <v>2.2000000000000002</v>
      </c>
      <c r="Q52" s="122">
        <v>807</v>
      </c>
      <c r="R52" s="74">
        <f>D52*F52</f>
        <v>740.22513219899997</v>
      </c>
      <c r="S52" s="118">
        <f t="shared" si="26"/>
        <v>66.774867801000028</v>
      </c>
      <c r="T52" s="11">
        <f t="shared" si="27"/>
        <v>9.0208863353005514E-2</v>
      </c>
      <c r="U52" s="122">
        <v>620</v>
      </c>
      <c r="V52" s="74">
        <f>G52*D52</f>
        <v>614.90485022400003</v>
      </c>
      <c r="W52" s="9">
        <f t="shared" si="28"/>
        <v>5.0951497759999711</v>
      </c>
      <c r="X52" s="11">
        <f t="shared" si="29"/>
        <v>8.2860783650411749E-3</v>
      </c>
      <c r="Y52" s="5">
        <f t="shared" si="30"/>
        <v>9.817116617844986E-3</v>
      </c>
      <c r="Z52" s="123">
        <v>545</v>
      </c>
      <c r="AA52" s="120">
        <v>440</v>
      </c>
      <c r="AB52" s="120">
        <v>70</v>
      </c>
      <c r="AC52" s="9">
        <f t="shared" si="31"/>
        <v>510</v>
      </c>
      <c r="AD52" s="11">
        <f t="shared" si="16"/>
        <v>0.93577981651376152</v>
      </c>
      <c r="AE52" s="3">
        <f t="shared" si="17"/>
        <v>1.0468951767876489</v>
      </c>
      <c r="AF52" s="120">
        <v>10</v>
      </c>
      <c r="AG52" s="11">
        <f t="shared" si="18"/>
        <v>1.834862385321101E-2</v>
      </c>
      <c r="AH52" s="4">
        <f t="shared" si="19"/>
        <v>0.44453493199949146</v>
      </c>
      <c r="AI52" s="120">
        <v>10</v>
      </c>
      <c r="AJ52" s="120">
        <v>0</v>
      </c>
      <c r="AK52" s="9">
        <f t="shared" si="20"/>
        <v>10</v>
      </c>
      <c r="AL52" s="11">
        <f t="shared" si="21"/>
        <v>1.834862385321101E-2</v>
      </c>
      <c r="AM52" s="4">
        <f t="shared" si="22"/>
        <v>0.34286239354979836</v>
      </c>
      <c r="AN52" s="120">
        <v>20</v>
      </c>
      <c r="AO52" s="113" t="s">
        <v>3</v>
      </c>
      <c r="AP52" s="6" t="s">
        <v>3</v>
      </c>
      <c r="AQ52" s="207" t="s">
        <v>46</v>
      </c>
    </row>
    <row r="53" spans="1:44" x14ac:dyDescent="0.2">
      <c r="A53" s="114" t="s">
        <v>48</v>
      </c>
      <c r="B53" s="115">
        <v>3100140</v>
      </c>
      <c r="D53" s="121"/>
      <c r="I53" s="119">
        <v>144.76</v>
      </c>
      <c r="J53" s="8">
        <f t="shared" si="23"/>
        <v>14476</v>
      </c>
      <c r="K53" s="120">
        <v>1301</v>
      </c>
      <c r="L53" s="120">
        <v>1296</v>
      </c>
      <c r="M53" s="73" t="s">
        <v>43</v>
      </c>
      <c r="N53" s="9" t="s">
        <v>43</v>
      </c>
      <c r="O53" s="9" t="s">
        <v>43</v>
      </c>
      <c r="P53" s="121">
        <v>9</v>
      </c>
      <c r="Q53" s="122">
        <v>536</v>
      </c>
      <c r="R53" s="74" t="s">
        <v>43</v>
      </c>
      <c r="S53" s="9" t="s">
        <v>43</v>
      </c>
      <c r="T53" s="9" t="s">
        <v>43</v>
      </c>
      <c r="U53" s="122">
        <v>512</v>
      </c>
      <c r="V53" s="74" t="s">
        <v>43</v>
      </c>
      <c r="W53" s="9" t="s">
        <v>43</v>
      </c>
      <c r="X53" s="9" t="s">
        <v>43</v>
      </c>
      <c r="Y53" s="5">
        <f t="shared" si="30"/>
        <v>3.5368886432716219E-2</v>
      </c>
      <c r="Z53" s="123">
        <v>585</v>
      </c>
      <c r="AA53" s="120">
        <v>535</v>
      </c>
      <c r="AB53" s="120">
        <v>35</v>
      </c>
      <c r="AC53" s="9">
        <f t="shared" si="31"/>
        <v>570</v>
      </c>
      <c r="AD53" s="11">
        <f t="shared" si="16"/>
        <v>0.97435897435897434</v>
      </c>
      <c r="AE53" s="3">
        <f t="shared" si="17"/>
        <v>1.0900552594908099</v>
      </c>
      <c r="AF53" s="120">
        <v>0</v>
      </c>
      <c r="AG53" s="11">
        <f t="shared" si="18"/>
        <v>0</v>
      </c>
      <c r="AH53" s="4">
        <f t="shared" si="19"/>
        <v>0</v>
      </c>
      <c r="AI53" s="120">
        <v>10</v>
      </c>
      <c r="AJ53" s="120">
        <v>0</v>
      </c>
      <c r="AK53" s="9">
        <f t="shared" si="20"/>
        <v>10</v>
      </c>
      <c r="AL53" s="11">
        <f t="shared" si="21"/>
        <v>1.7094017094017096E-2</v>
      </c>
      <c r="AM53" s="4">
        <f t="shared" si="22"/>
        <v>0.31941881108485493</v>
      </c>
      <c r="AN53" s="120">
        <v>0</v>
      </c>
      <c r="AO53" s="113" t="s">
        <v>3</v>
      </c>
      <c r="AP53" s="216" t="s">
        <v>43</v>
      </c>
      <c r="AQ53" s="207" t="s">
        <v>44</v>
      </c>
    </row>
    <row r="54" spans="1:44" x14ac:dyDescent="0.2">
      <c r="AE54" s="164"/>
      <c r="AH54" s="164"/>
      <c r="AM54" s="164"/>
    </row>
    <row r="55" spans="1:44" x14ac:dyDescent="0.2">
      <c r="AE55" s="164"/>
      <c r="AH55" s="164"/>
      <c r="AM55" s="164"/>
    </row>
    <row r="56" spans="1:44" x14ac:dyDescent="0.2">
      <c r="AE56" s="164"/>
      <c r="AH56" s="164"/>
      <c r="AM56" s="164"/>
    </row>
    <row r="57" spans="1:44" x14ac:dyDescent="0.2">
      <c r="AE57" s="164"/>
      <c r="AH57" s="164"/>
      <c r="AM57" s="164"/>
    </row>
    <row r="58" spans="1:44" x14ac:dyDescent="0.2">
      <c r="AE58" s="164"/>
      <c r="AH58" s="164"/>
      <c r="AM58" s="164"/>
    </row>
    <row r="59" spans="1:44" x14ac:dyDescent="0.2">
      <c r="AE59" s="164"/>
      <c r="AH59" s="164"/>
      <c r="AM59" s="164"/>
    </row>
    <row r="60" spans="1:44" x14ac:dyDescent="0.2">
      <c r="AE60" s="164"/>
      <c r="AH60" s="164"/>
      <c r="AM60" s="164"/>
    </row>
    <row r="61" spans="1:44" x14ac:dyDescent="0.2">
      <c r="AE61" s="164"/>
      <c r="AH61" s="164"/>
      <c r="AM61" s="164"/>
    </row>
    <row r="62" spans="1:44" x14ac:dyDescent="0.2">
      <c r="AE62" s="164"/>
      <c r="AH62" s="164"/>
      <c r="AM62" s="164"/>
    </row>
    <row r="63" spans="1:44" x14ac:dyDescent="0.2">
      <c r="AE63" s="164"/>
      <c r="AH63" s="164"/>
      <c r="AM63" s="164"/>
    </row>
    <row r="64" spans="1:44" x14ac:dyDescent="0.2">
      <c r="AE64" s="164"/>
      <c r="AH64" s="164"/>
      <c r="AM64" s="164"/>
    </row>
    <row r="65" spans="31:39" x14ac:dyDescent="0.2">
      <c r="AE65" s="164"/>
      <c r="AH65" s="164"/>
      <c r="AM65" s="164"/>
    </row>
    <row r="66" spans="31:39" x14ac:dyDescent="0.2">
      <c r="AE66" s="164"/>
      <c r="AH66" s="164"/>
      <c r="AM66" s="164"/>
    </row>
    <row r="67" spans="31:39" x14ac:dyDescent="0.2">
      <c r="AE67" s="164"/>
      <c r="AH67" s="164"/>
      <c r="AM67" s="164"/>
    </row>
    <row r="68" spans="31:39" x14ac:dyDescent="0.2">
      <c r="AE68" s="164"/>
      <c r="AH68" s="164"/>
      <c r="AM68" s="164"/>
    </row>
    <row r="69" spans="31:39" x14ac:dyDescent="0.2">
      <c r="AE69" s="164"/>
      <c r="AH69" s="164"/>
      <c r="AM69" s="164"/>
    </row>
    <row r="70" spans="31:39" x14ac:dyDescent="0.2">
      <c r="AE70" s="164"/>
      <c r="AH70" s="164"/>
      <c r="AM70" s="164"/>
    </row>
    <row r="71" spans="31:39" x14ac:dyDescent="0.2">
      <c r="AE71" s="164"/>
      <c r="AH71" s="164"/>
      <c r="AM71" s="164"/>
    </row>
    <row r="72" spans="31:39" x14ac:dyDescent="0.2">
      <c r="AE72" s="164"/>
      <c r="AH72" s="164"/>
      <c r="AM72" s="164"/>
    </row>
    <row r="73" spans="31:39" x14ac:dyDescent="0.2">
      <c r="AE73" s="164"/>
      <c r="AH73" s="164"/>
      <c r="AM73" s="164"/>
    </row>
    <row r="74" spans="31:39" x14ac:dyDescent="0.2">
      <c r="AE74" s="164"/>
      <c r="AH74" s="164"/>
      <c r="AM74" s="164"/>
    </row>
    <row r="75" spans="31:39" x14ac:dyDescent="0.2">
      <c r="AE75" s="164"/>
      <c r="AH75" s="164"/>
      <c r="AM75" s="164"/>
    </row>
    <row r="76" spans="31:39" x14ac:dyDescent="0.2">
      <c r="AE76" s="164"/>
      <c r="AH76" s="164"/>
      <c r="AM76" s="164"/>
    </row>
    <row r="77" spans="31:39" x14ac:dyDescent="0.2">
      <c r="AE77" s="164"/>
      <c r="AH77" s="164"/>
      <c r="AM77" s="164"/>
    </row>
    <row r="78" spans="31:39" x14ac:dyDescent="0.2">
      <c r="AE78" s="164"/>
      <c r="AH78" s="164"/>
      <c r="AM78" s="164"/>
    </row>
    <row r="79" spans="31:39" x14ac:dyDescent="0.2">
      <c r="AE79" s="164"/>
      <c r="AH79" s="164"/>
      <c r="AM79" s="164"/>
    </row>
    <row r="80" spans="31:39" x14ac:dyDescent="0.2">
      <c r="AE80" s="164"/>
      <c r="AH80" s="164"/>
      <c r="AM80" s="164"/>
    </row>
    <row r="81" spans="31:39" x14ac:dyDescent="0.2">
      <c r="AE81" s="164"/>
      <c r="AH81" s="164"/>
      <c r="AM81" s="164"/>
    </row>
    <row r="82" spans="31:39" x14ac:dyDescent="0.2">
      <c r="AE82" s="164"/>
      <c r="AH82" s="164"/>
      <c r="AM82" s="164"/>
    </row>
    <row r="83" spans="31:39" x14ac:dyDescent="0.2">
      <c r="AE83" s="164"/>
      <c r="AH83" s="164"/>
      <c r="AM83" s="164"/>
    </row>
    <row r="84" spans="31:39" x14ac:dyDescent="0.2">
      <c r="AE84" s="164"/>
      <c r="AH84" s="164"/>
      <c r="AM84" s="164"/>
    </row>
  </sheetData>
  <sortState ref="A2:AR84">
    <sortCondition ref="B2:B8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C22" sqref="C22"/>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14" bestFit="1" customWidth="1"/>
  </cols>
  <sheetData>
    <row r="1" spans="1:7" ht="15.75" x14ac:dyDescent="0.25">
      <c r="A1" s="12"/>
      <c r="B1" s="13" t="s">
        <v>3</v>
      </c>
      <c r="C1" s="247" t="s">
        <v>0</v>
      </c>
      <c r="D1" s="248"/>
      <c r="E1" s="249" t="s">
        <v>32</v>
      </c>
      <c r="F1" s="250"/>
    </row>
    <row r="2" spans="1:7" ht="30.75" thickBot="1" x14ac:dyDescent="0.3">
      <c r="A2" s="15"/>
      <c r="B2" s="16" t="s">
        <v>2</v>
      </c>
      <c r="C2" s="17" t="s">
        <v>16</v>
      </c>
      <c r="D2" s="18" t="s">
        <v>1</v>
      </c>
      <c r="E2" s="19" t="s">
        <v>16</v>
      </c>
      <c r="F2" s="20" t="s">
        <v>1</v>
      </c>
      <c r="G2" s="21"/>
    </row>
    <row r="3" spans="1:7" x14ac:dyDescent="0.25">
      <c r="A3" s="22" t="s">
        <v>33</v>
      </c>
      <c r="B3" s="23"/>
      <c r="C3" s="24">
        <v>5.3499999999999999E-2</v>
      </c>
      <c r="D3" s="25">
        <v>6.8900000000000003E-2</v>
      </c>
      <c r="E3" s="26">
        <v>4.1300000000000003E-2</v>
      </c>
      <c r="F3" s="27">
        <v>0.16250000000000001</v>
      </c>
      <c r="G3" s="28"/>
    </row>
    <row r="4" spans="1:7" ht="17.25" x14ac:dyDescent="0.25">
      <c r="A4" s="29" t="s">
        <v>34</v>
      </c>
      <c r="B4" s="30" t="s">
        <v>35</v>
      </c>
      <c r="C4" s="31"/>
      <c r="D4" s="32"/>
      <c r="E4" s="33"/>
      <c r="F4" s="34"/>
      <c r="G4" s="35"/>
    </row>
    <row r="5" spans="1:7" ht="15.75" x14ac:dyDescent="0.25">
      <c r="A5" s="29" t="s">
        <v>36</v>
      </c>
      <c r="B5" s="36"/>
      <c r="C5" s="37">
        <f>C3*1.5</f>
        <v>8.0250000000000002E-2</v>
      </c>
      <c r="D5" s="38">
        <f>D3*1.5</f>
        <v>0.10335</v>
      </c>
      <c r="E5" s="39"/>
      <c r="F5" s="40"/>
      <c r="G5" s="41"/>
    </row>
    <row r="6" spans="1:7" ht="16.5" thickBot="1" x14ac:dyDescent="0.3">
      <c r="A6" s="42" t="s">
        <v>37</v>
      </c>
      <c r="B6" s="43"/>
      <c r="C6" s="44"/>
      <c r="D6" s="45"/>
      <c r="E6" s="46">
        <f>E3*1.5</f>
        <v>6.1950000000000005E-2</v>
      </c>
      <c r="F6" s="47">
        <f>F3*0.5</f>
        <v>8.1250000000000003E-2</v>
      </c>
      <c r="G6" s="28"/>
    </row>
    <row r="7" spans="1:7" x14ac:dyDescent="0.25">
      <c r="B7" s="14"/>
      <c r="C7" s="28"/>
      <c r="D7" s="28"/>
      <c r="E7" s="28"/>
      <c r="F7" s="28"/>
    </row>
    <row r="8" spans="1:7" x14ac:dyDescent="0.25">
      <c r="A8" s="1" t="s">
        <v>15</v>
      </c>
    </row>
    <row r="9" spans="1:7" s="48" customFormat="1" x14ac:dyDescent="0.25">
      <c r="G9" s="14"/>
    </row>
    <row r="10" spans="1:7" s="48" customFormat="1" x14ac:dyDescent="0.25">
      <c r="A10" s="264" t="s">
        <v>208</v>
      </c>
      <c r="G10" s="14"/>
    </row>
    <row r="11" spans="1:7" s="48" customFormat="1" x14ac:dyDescent="0.25">
      <c r="A11" s="287" t="s">
        <v>209</v>
      </c>
      <c r="G11" s="14"/>
    </row>
    <row r="12" spans="1:7" s="48" customFormat="1" x14ac:dyDescent="0.25">
      <c r="A12" s="287" t="s">
        <v>210</v>
      </c>
      <c r="G12" s="14"/>
    </row>
    <row r="13" spans="1:7" s="48" customFormat="1" x14ac:dyDescent="0.25">
      <c r="A13" s="288" t="s">
        <v>211</v>
      </c>
      <c r="G13" s="14"/>
    </row>
    <row r="14" spans="1:7" s="48" customFormat="1" x14ac:dyDescent="0.25">
      <c r="A14" s="287" t="s">
        <v>212</v>
      </c>
      <c r="G14" s="14"/>
    </row>
  </sheetData>
  <mergeCells count="2">
    <mergeCell ref="C1:D1"/>
    <mergeCell ref="E1:F1"/>
  </mergeCells>
  <hyperlinks>
    <hyperlink ref="A13" r:id="rId1" display="“T9” updates this method to calculate floors using total raw count sums to arrive at CMA thresholds. This method matches that used by Statistics Canada. " xr:uid="{EC643BB1-58C6-4D36-9AEB-DD3420F2EAC3}"/>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64D9-EF27-4CC1-A3E5-967AA55CE895}">
  <dimension ref="A1:Q25"/>
  <sheetViews>
    <sheetView tabSelected="1" workbookViewId="0">
      <selection activeCell="I6" sqref="I6"/>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62" t="s">
        <v>81</v>
      </c>
      <c r="C1" s="263"/>
      <c r="D1" s="260" t="s">
        <v>78</v>
      </c>
      <c r="E1" s="261"/>
      <c r="F1" s="6"/>
      <c r="G1" s="6"/>
      <c r="H1" s="6"/>
      <c r="J1" s="251" t="s">
        <v>213</v>
      </c>
      <c r="K1" s="252"/>
      <c r="L1" s="252"/>
      <c r="M1" s="252"/>
      <c r="N1" s="252"/>
      <c r="O1" s="252"/>
      <c r="P1" s="252"/>
      <c r="Q1" s="253"/>
    </row>
    <row r="2" spans="1:17" ht="51.75" thickBot="1" x14ac:dyDescent="0.3">
      <c r="A2" s="225" t="s">
        <v>80</v>
      </c>
      <c r="B2" s="75" t="s">
        <v>38</v>
      </c>
      <c r="C2" s="76" t="s">
        <v>39</v>
      </c>
      <c r="D2" s="75" t="s">
        <v>40</v>
      </c>
      <c r="E2" s="76" t="s">
        <v>41</v>
      </c>
      <c r="F2" s="75" t="s">
        <v>42</v>
      </c>
      <c r="G2" s="76" t="s">
        <v>62</v>
      </c>
      <c r="H2" s="77" t="s">
        <v>63</v>
      </c>
      <c r="J2" s="254"/>
      <c r="K2" s="255"/>
      <c r="L2" s="255"/>
      <c r="M2" s="255"/>
      <c r="N2" s="255"/>
      <c r="O2" s="255"/>
      <c r="P2" s="255"/>
      <c r="Q2" s="256"/>
    </row>
    <row r="3" spans="1:17" x14ac:dyDescent="0.25">
      <c r="A3" s="78" t="s">
        <v>5</v>
      </c>
      <c r="B3" s="104">
        <v>15264</v>
      </c>
      <c r="C3" s="79">
        <f>B3/B8</f>
        <v>0.12477381945979514</v>
      </c>
      <c r="D3" s="104">
        <v>14539</v>
      </c>
      <c r="E3" s="80">
        <f>D3/D8</f>
        <v>0.11520419644696597</v>
      </c>
      <c r="F3" s="81">
        <f t="shared" ref="F3:F8" si="0">D3-B3</f>
        <v>-725</v>
      </c>
      <c r="G3" s="80">
        <f t="shared" ref="G3:G8" si="1">F3/B3</f>
        <v>-4.7497379454926623E-2</v>
      </c>
      <c r="H3" s="82">
        <f>F3/F8</f>
        <v>-0.18740413609278411</v>
      </c>
      <c r="J3" s="257"/>
      <c r="K3" s="258"/>
      <c r="L3" s="258"/>
      <c r="M3" s="258"/>
      <c r="N3" s="258"/>
      <c r="O3" s="258"/>
      <c r="P3" s="258"/>
      <c r="Q3" s="259"/>
    </row>
    <row r="4" spans="1:17" x14ac:dyDescent="0.25">
      <c r="A4" s="83" t="s">
        <v>6</v>
      </c>
      <c r="B4" s="105">
        <v>12703</v>
      </c>
      <c r="C4" s="84">
        <f>B4/B8</f>
        <v>0.1038392183305672</v>
      </c>
      <c r="D4" s="105">
        <v>12178</v>
      </c>
      <c r="E4" s="85">
        <f>D4/D8</f>
        <v>9.6496093564285831E-2</v>
      </c>
      <c r="F4" s="86">
        <f>D4-B4</f>
        <v>-525</v>
      </c>
      <c r="G4" s="85">
        <f>F4/B4</f>
        <v>-4.132881996378808E-2</v>
      </c>
      <c r="H4" s="87">
        <f>F4/F8</f>
        <v>-0.13570644337753332</v>
      </c>
    </row>
    <row r="5" spans="1:17" x14ac:dyDescent="0.25">
      <c r="A5" s="88" t="s">
        <v>7</v>
      </c>
      <c r="B5" s="106">
        <v>52358</v>
      </c>
      <c r="C5" s="89">
        <f>B5/B8</f>
        <v>0.42799447322300538</v>
      </c>
      <c r="D5" s="106">
        <v>56110</v>
      </c>
      <c r="E5" s="90">
        <f>D5/D8</f>
        <v>0.44460468138381326</v>
      </c>
      <c r="F5" s="91">
        <f t="shared" si="0"/>
        <v>3752</v>
      </c>
      <c r="G5" s="90">
        <f t="shared" si="1"/>
        <v>7.1660491233431378E-2</v>
      </c>
      <c r="H5" s="92">
        <f>F5/F8</f>
        <v>0.96984871533810479</v>
      </c>
      <c r="J5" s="215"/>
      <c r="K5" s="215"/>
    </row>
    <row r="6" spans="1:17" x14ac:dyDescent="0.25">
      <c r="A6" s="93" t="s">
        <v>3</v>
      </c>
      <c r="B6" s="107">
        <v>41876.35539526699</v>
      </c>
      <c r="C6" s="94">
        <f>B6/B8</f>
        <v>0.34231347010765606</v>
      </c>
      <c r="D6" s="107">
        <v>43256</v>
      </c>
      <c r="E6" s="95">
        <f>D6/D8</f>
        <v>0.34275209584634159</v>
      </c>
      <c r="F6" s="96">
        <f t="shared" si="0"/>
        <v>1379.6446047330101</v>
      </c>
      <c r="G6" s="95">
        <f t="shared" si="1"/>
        <v>3.2945670455575088E-2</v>
      </c>
      <c r="H6" s="97">
        <f>F6/F8</f>
        <v>0.35662221415870393</v>
      </c>
      <c r="J6" s="215"/>
      <c r="K6" s="215"/>
    </row>
    <row r="7" spans="1:17" ht="15.75" thickBot="1" x14ac:dyDescent="0.3">
      <c r="A7" s="209" t="s">
        <v>60</v>
      </c>
      <c r="B7" s="210">
        <v>132</v>
      </c>
      <c r="C7" s="211">
        <f>B7/B8</f>
        <v>1.079018878976216E-3</v>
      </c>
      <c r="D7" s="210">
        <v>119</v>
      </c>
      <c r="E7" s="212">
        <f>D7/D8</f>
        <v>9.4293275859336624E-4</v>
      </c>
      <c r="F7" s="213">
        <f>D7-B7</f>
        <v>-13</v>
      </c>
      <c r="G7" s="212">
        <f>F7/B7</f>
        <v>-9.8484848484848481E-2</v>
      </c>
      <c r="H7" s="214">
        <f>F7/F8</f>
        <v>-3.3603500264913011E-3</v>
      </c>
    </row>
    <row r="8" spans="1:17" ht="15.75" thickBot="1" x14ac:dyDescent="0.3">
      <c r="A8" s="98" t="s">
        <v>8</v>
      </c>
      <c r="B8" s="108">
        <f>SUM(B3:B7)</f>
        <v>122333.35539526699</v>
      </c>
      <c r="C8" s="99"/>
      <c r="D8" s="108">
        <f>SUM(D3:D7)</f>
        <v>126202</v>
      </c>
      <c r="E8" s="100"/>
      <c r="F8" s="101">
        <f t="shared" si="0"/>
        <v>3868.6446047330101</v>
      </c>
      <c r="G8" s="102">
        <f t="shared" si="1"/>
        <v>3.1623792155730288E-2</v>
      </c>
      <c r="H8" s="103"/>
      <c r="I8" s="217"/>
    </row>
    <row r="9" spans="1:17" ht="15.75" thickBot="1" x14ac:dyDescent="0.3">
      <c r="A9" s="218"/>
      <c r="B9" s="219"/>
      <c r="C9" s="220"/>
      <c r="D9" s="219"/>
      <c r="E9" s="221"/>
      <c r="F9" s="222"/>
      <c r="G9" s="223"/>
      <c r="H9" s="224"/>
    </row>
    <row r="10" spans="1:17" ht="51.75" thickBot="1" x14ac:dyDescent="0.3">
      <c r="A10" s="225" t="s">
        <v>80</v>
      </c>
      <c r="B10" s="75" t="s">
        <v>64</v>
      </c>
      <c r="C10" s="76" t="s">
        <v>65</v>
      </c>
      <c r="D10" s="75" t="s">
        <v>66</v>
      </c>
      <c r="E10" s="76" t="s">
        <v>67</v>
      </c>
      <c r="F10" s="75" t="s">
        <v>68</v>
      </c>
      <c r="G10" s="76" t="s">
        <v>69</v>
      </c>
      <c r="H10" s="77" t="s">
        <v>70</v>
      </c>
    </row>
    <row r="11" spans="1:17" x14ac:dyDescent="0.25">
      <c r="A11" s="78" t="s">
        <v>5</v>
      </c>
      <c r="B11" s="104">
        <v>8857</v>
      </c>
      <c r="C11" s="79">
        <f>B11/B16</f>
        <v>0.16536635117034029</v>
      </c>
      <c r="D11" s="104">
        <v>9322</v>
      </c>
      <c r="E11" s="80">
        <f>D11/D16</f>
        <v>0.15962875440939758</v>
      </c>
      <c r="F11" s="81">
        <f t="shared" ref="F11:F16" si="2">D11-B11</f>
        <v>465</v>
      </c>
      <c r="G11" s="80">
        <f t="shared" ref="G11:G16" si="3">F11/B11</f>
        <v>5.250084678785142E-2</v>
      </c>
      <c r="H11" s="82">
        <f>F11/F16</f>
        <v>9.6111481597292103E-2</v>
      </c>
      <c r="J11" s="215"/>
      <c r="K11" s="215"/>
    </row>
    <row r="12" spans="1:17" x14ac:dyDescent="0.25">
      <c r="A12" s="83" t="s">
        <v>6</v>
      </c>
      <c r="B12" s="105">
        <v>6283</v>
      </c>
      <c r="C12" s="84">
        <f>B12/B16</f>
        <v>0.11730798062586067</v>
      </c>
      <c r="D12" s="105">
        <v>6307</v>
      </c>
      <c r="E12" s="85">
        <f>D12/D16</f>
        <v>0.10800027398198568</v>
      </c>
      <c r="F12" s="86">
        <f>D12-B12</f>
        <v>24</v>
      </c>
      <c r="G12" s="85">
        <f>F12/B12</f>
        <v>3.8198312907846569E-3</v>
      </c>
      <c r="H12" s="87">
        <f>F12/F16</f>
        <v>4.9605925985699156E-3</v>
      </c>
    </row>
    <row r="13" spans="1:17" x14ac:dyDescent="0.25">
      <c r="A13" s="88" t="s">
        <v>7</v>
      </c>
      <c r="B13" s="106">
        <v>20935</v>
      </c>
      <c r="C13" s="89">
        <f>B13/B16</f>
        <v>0.39087101295597537</v>
      </c>
      <c r="D13" s="106">
        <v>23300</v>
      </c>
      <c r="E13" s="90">
        <f>D13/D16</f>
        <v>0.39898626665296755</v>
      </c>
      <c r="F13" s="91">
        <f t="shared" si="2"/>
        <v>2365</v>
      </c>
      <c r="G13" s="90">
        <f t="shared" si="3"/>
        <v>0.1129687126821113</v>
      </c>
      <c r="H13" s="92">
        <f>F13/F16</f>
        <v>0.48882506231741041</v>
      </c>
      <c r="J13" s="215"/>
      <c r="K13" s="215"/>
    </row>
    <row r="14" spans="1:17" x14ac:dyDescent="0.25">
      <c r="A14" s="93" t="s">
        <v>3</v>
      </c>
      <c r="B14" s="107">
        <v>17421.868360865003</v>
      </c>
      <c r="C14" s="94">
        <f>B14/B16</f>
        <v>0.32527840142330844</v>
      </c>
      <c r="D14" s="107">
        <v>19403</v>
      </c>
      <c r="E14" s="95">
        <f>D14/D16</f>
        <v>0.33225452926470084</v>
      </c>
      <c r="F14" s="96">
        <f t="shared" si="2"/>
        <v>1981.1316391349974</v>
      </c>
      <c r="G14" s="95">
        <f t="shared" si="3"/>
        <v>0.11371522262131439</v>
      </c>
      <c r="H14" s="97">
        <f>F14/F16</f>
        <v>0.40948278941190636</v>
      </c>
      <c r="J14" s="215"/>
      <c r="K14" s="215"/>
    </row>
    <row r="15" spans="1:17" ht="15.75" thickBot="1" x14ac:dyDescent="0.3">
      <c r="A15" s="209" t="s">
        <v>60</v>
      </c>
      <c r="B15" s="210">
        <v>63</v>
      </c>
      <c r="C15" s="211">
        <f>B15/B16</f>
        <v>1.1762538245152351E-3</v>
      </c>
      <c r="D15" s="210">
        <v>66</v>
      </c>
      <c r="E15" s="212">
        <f>D15/D16</f>
        <v>1.1301756909483202E-3</v>
      </c>
      <c r="F15" s="213">
        <f>D15-B15</f>
        <v>3</v>
      </c>
      <c r="G15" s="212">
        <f>F15/B15</f>
        <v>4.7619047619047616E-2</v>
      </c>
      <c r="H15" s="214">
        <f>F15/F16</f>
        <v>6.2007407482123945E-4</v>
      </c>
      <c r="I15" s="217"/>
    </row>
    <row r="16" spans="1:17" ht="15.75" thickBot="1" x14ac:dyDescent="0.3">
      <c r="A16" s="98" t="s">
        <v>8</v>
      </c>
      <c r="B16" s="108">
        <f>SUM(B11:B15)</f>
        <v>53559.868360865003</v>
      </c>
      <c r="C16" s="99"/>
      <c r="D16" s="108">
        <f>SUM(D11:D15)</f>
        <v>58398</v>
      </c>
      <c r="E16" s="100"/>
      <c r="F16" s="101">
        <f t="shared" si="2"/>
        <v>4838.1316391349974</v>
      </c>
      <c r="G16" s="102">
        <f t="shared" si="3"/>
        <v>9.0331283238741344E-2</v>
      </c>
      <c r="H16" s="103"/>
    </row>
    <row r="17" spans="1:11" ht="15.75" thickBot="1" x14ac:dyDescent="0.3">
      <c r="A17" s="218"/>
      <c r="B17" s="219"/>
      <c r="C17" s="220"/>
      <c r="D17" s="219"/>
      <c r="E17" s="221"/>
      <c r="F17" s="222"/>
      <c r="G17" s="223"/>
      <c r="H17" s="224"/>
    </row>
    <row r="18" spans="1:11" ht="64.5" thickBot="1" x14ac:dyDescent="0.3">
      <c r="A18" s="225" t="s">
        <v>80</v>
      </c>
      <c r="B18" s="75" t="s">
        <v>71</v>
      </c>
      <c r="C18" s="76" t="s">
        <v>72</v>
      </c>
      <c r="D18" s="75" t="s">
        <v>73</v>
      </c>
      <c r="E18" s="76" t="s">
        <v>74</v>
      </c>
      <c r="F18" s="75" t="s">
        <v>75</v>
      </c>
      <c r="G18" s="76" t="s">
        <v>76</v>
      </c>
      <c r="H18" s="77" t="s">
        <v>77</v>
      </c>
    </row>
    <row r="19" spans="1:11" x14ac:dyDescent="0.25">
      <c r="A19" s="78" t="s">
        <v>5</v>
      </c>
      <c r="B19" s="104">
        <v>7669</v>
      </c>
      <c r="C19" s="79">
        <f>B19/B24</f>
        <v>0.15608985376087195</v>
      </c>
      <c r="D19" s="104">
        <v>7742</v>
      </c>
      <c r="E19" s="80">
        <f>D19/D24</f>
        <v>0.14642911181721893</v>
      </c>
      <c r="F19" s="81">
        <f t="shared" ref="F19:F24" si="4">D19-B19</f>
        <v>73</v>
      </c>
      <c r="G19" s="80">
        <f t="shared" ref="G19:G24" si="5">F19/B19</f>
        <v>9.5188420915373589E-3</v>
      </c>
      <c r="H19" s="82">
        <f>F19/F24</f>
        <v>1.9518492731595432E-2</v>
      </c>
      <c r="J19" s="215"/>
      <c r="K19" s="215"/>
    </row>
    <row r="20" spans="1:11" x14ac:dyDescent="0.25">
      <c r="A20" s="83" t="s">
        <v>6</v>
      </c>
      <c r="B20" s="105">
        <v>5711</v>
      </c>
      <c r="C20" s="84">
        <f>B20/B24</f>
        <v>0.11623799124114483</v>
      </c>
      <c r="D20" s="105">
        <v>5403</v>
      </c>
      <c r="E20" s="85">
        <f>D20/D24</f>
        <v>0.10219019518837948</v>
      </c>
      <c r="F20" s="86">
        <f>D20-B20</f>
        <v>-308</v>
      </c>
      <c r="G20" s="85">
        <f>F20/B20</f>
        <v>-5.3931010330940291E-2</v>
      </c>
      <c r="H20" s="87">
        <f>F20/F24</f>
        <v>-8.235199673056702E-2</v>
      </c>
    </row>
    <row r="21" spans="1:11" x14ac:dyDescent="0.25">
      <c r="A21" s="88" t="s">
        <v>7</v>
      </c>
      <c r="B21" s="106">
        <v>19912</v>
      </c>
      <c r="C21" s="89">
        <f>B21/B24</f>
        <v>0.4052759379432106</v>
      </c>
      <c r="D21" s="106">
        <v>22212</v>
      </c>
      <c r="E21" s="90">
        <f>D21/D24</f>
        <v>0.42010894235133911</v>
      </c>
      <c r="F21" s="91">
        <f t="shared" si="4"/>
        <v>2300</v>
      </c>
      <c r="G21" s="90">
        <f t="shared" si="5"/>
        <v>0.1155082362394536</v>
      </c>
      <c r="H21" s="92">
        <f>F21/F24</f>
        <v>0.61496620935163682</v>
      </c>
      <c r="J21" s="215"/>
      <c r="K21" s="215"/>
    </row>
    <row r="22" spans="1:11" x14ac:dyDescent="0.25">
      <c r="A22" s="93" t="s">
        <v>3</v>
      </c>
      <c r="B22" s="107">
        <v>15779.957108172001</v>
      </c>
      <c r="C22" s="94">
        <f>B22/B24</f>
        <v>0.32117501595610892</v>
      </c>
      <c r="D22" s="107">
        <v>17454</v>
      </c>
      <c r="E22" s="95">
        <f>D22/D24</f>
        <v>0.33011802088061731</v>
      </c>
      <c r="F22" s="96">
        <f t="shared" si="4"/>
        <v>1674.0428918279995</v>
      </c>
      <c r="G22" s="95">
        <f t="shared" si="5"/>
        <v>0.10608665665897528</v>
      </c>
      <c r="H22" s="97">
        <f>F22/F24</f>
        <v>0.44759991803457266</v>
      </c>
      <c r="J22" s="215"/>
      <c r="K22" s="215"/>
    </row>
    <row r="23" spans="1:11" ht="15.75" thickBot="1" x14ac:dyDescent="0.3">
      <c r="A23" s="209" t="s">
        <v>60</v>
      </c>
      <c r="B23" s="210">
        <v>60</v>
      </c>
      <c r="C23" s="211">
        <f>B23/B24</f>
        <v>1.2212010986637524E-3</v>
      </c>
      <c r="D23" s="210">
        <v>61</v>
      </c>
      <c r="E23" s="212">
        <f>D23/D24</f>
        <v>1.1537297624451505E-3</v>
      </c>
      <c r="F23" s="213">
        <f>D23-B23</f>
        <v>1</v>
      </c>
      <c r="G23" s="212">
        <f>F23/B23</f>
        <v>1.6666666666666666E-2</v>
      </c>
      <c r="H23" s="214">
        <f>F23/F24</f>
        <v>2.6737661276158127E-4</v>
      </c>
    </row>
    <row r="24" spans="1:11" ht="15.75" thickBot="1" x14ac:dyDescent="0.3">
      <c r="A24" s="98" t="s">
        <v>8</v>
      </c>
      <c r="B24" s="108">
        <f>SUM(B19:B23)</f>
        <v>49131.957108171999</v>
      </c>
      <c r="C24" s="99"/>
      <c r="D24" s="108">
        <f>SUM(D19:D23)</f>
        <v>52872</v>
      </c>
      <c r="E24" s="100"/>
      <c r="F24" s="101">
        <f t="shared" si="4"/>
        <v>3740.0428918280013</v>
      </c>
      <c r="G24" s="102">
        <f t="shared" si="5"/>
        <v>7.6122408142498543E-2</v>
      </c>
      <c r="H24" s="103"/>
    </row>
    <row r="25" spans="1:11" x14ac:dyDescent="0.25">
      <c r="B25" s="217"/>
      <c r="C25" s="48"/>
      <c r="D25" s="48"/>
      <c r="E25" s="48"/>
      <c r="F25" s="48"/>
      <c r="G25" s="48"/>
    </row>
  </sheetData>
  <mergeCells count="3">
    <mergeCell ref="J1:Q3"/>
    <mergeCell ref="D1:E1"/>
    <mergeCell ref="B1:C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2018-06-04T19:06:25Z</cp:lastPrinted>
  <dcterms:created xsi:type="dcterms:W3CDTF">2018-05-09T18:33:31Z</dcterms:created>
  <dcterms:modified xsi:type="dcterms:W3CDTF">2018-08-03T02:00:25Z</dcterms:modified>
</cp:coreProperties>
</file>