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0E0FFB46-75CD-4A0A-B836-25ADE5C13DCB}"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2" i="3" s="1"/>
  <c r="B24" i="3"/>
  <c r="C22" i="3" s="1"/>
  <c r="F22" i="3"/>
  <c r="G22" i="3" s="1"/>
  <c r="F21" i="3"/>
  <c r="G21" i="3" s="1"/>
  <c r="F20" i="3"/>
  <c r="G20" i="3" s="1"/>
  <c r="F19" i="3"/>
  <c r="G19" i="3" s="1"/>
  <c r="D16" i="3"/>
  <c r="E14" i="3" s="1"/>
  <c r="B16" i="3"/>
  <c r="C13" i="3" s="1"/>
  <c r="F14" i="3"/>
  <c r="G14" i="3" s="1"/>
  <c r="F13" i="3"/>
  <c r="F12" i="3"/>
  <c r="G12" i="3" s="1"/>
  <c r="F11" i="3"/>
  <c r="D8" i="3"/>
  <c r="E5" i="3" s="1"/>
  <c r="B8" i="3"/>
  <c r="C6" i="3" s="1"/>
  <c r="F6" i="3"/>
  <c r="G6" i="3" s="1"/>
  <c r="F5" i="3"/>
  <c r="G5" i="3" s="1"/>
  <c r="F4" i="3"/>
  <c r="G4" i="3" s="1"/>
  <c r="F3" i="3"/>
  <c r="G3" i="3" s="1"/>
  <c r="E19" i="3" l="1"/>
  <c r="C19" i="3"/>
  <c r="C12" i="3"/>
  <c r="C11" i="3"/>
  <c r="E3" i="3"/>
  <c r="E11" i="3"/>
  <c r="E13" i="3"/>
  <c r="E4" i="3"/>
  <c r="C21" i="3"/>
  <c r="C3" i="3"/>
  <c r="E21" i="3"/>
  <c r="C14" i="3"/>
  <c r="E6" i="3"/>
  <c r="C4" i="3"/>
  <c r="C5" i="3"/>
  <c r="F8" i="3"/>
  <c r="H3" i="3" s="1"/>
  <c r="F16" i="3"/>
  <c r="G11" i="3"/>
  <c r="E12" i="3"/>
  <c r="G13" i="3"/>
  <c r="C20" i="3"/>
  <c r="F24" i="3"/>
  <c r="E20" i="3"/>
  <c r="H5" i="3" l="1"/>
  <c r="G24" i="3"/>
  <c r="H21" i="3"/>
  <c r="H19" i="3"/>
  <c r="G16" i="3"/>
  <c r="H14" i="3"/>
  <c r="H12" i="3"/>
  <c r="H13" i="3"/>
  <c r="G8" i="3"/>
  <c r="H6" i="3"/>
  <c r="H4" i="3"/>
  <c r="H20" i="3"/>
  <c r="H22" i="3"/>
  <c r="H11" i="3"/>
  <c r="J2" i="1" l="1"/>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2" i="1"/>
  <c r="AL52" i="1" s="1"/>
  <c r="AM52"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2" i="1"/>
  <c r="AH52" i="1" s="1"/>
  <c r="AG53" i="1"/>
  <c r="AH53" i="1" s="1"/>
  <c r="AG54" i="1"/>
  <c r="AH54" i="1" s="1"/>
  <c r="AG55" i="1"/>
  <c r="AH55" i="1" s="1"/>
  <c r="AG56" i="1"/>
  <c r="AH56" i="1" s="1"/>
  <c r="AG57" i="1"/>
  <c r="AH57" i="1" s="1"/>
  <c r="AG58" i="1"/>
  <c r="AH58" i="1" s="1"/>
  <c r="AG59" i="1"/>
  <c r="AH59" i="1" s="1"/>
  <c r="AG60" i="1"/>
  <c r="AH60" i="1" s="1"/>
  <c r="AG61" i="1"/>
  <c r="AH61"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2" i="1"/>
  <c r="AD52" i="1" s="1"/>
  <c r="AE52"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X3" i="1"/>
  <c r="X4" i="1"/>
  <c r="X5" i="1"/>
  <c r="X6" i="1"/>
  <c r="X7" i="1"/>
  <c r="X8" i="1"/>
  <c r="X9" i="1"/>
  <c r="X10" i="1"/>
  <c r="X11" i="1"/>
  <c r="X12" i="1"/>
  <c r="X13" i="1"/>
  <c r="X14" i="1"/>
  <c r="X15" i="1"/>
  <c r="X16" i="1"/>
  <c r="X17" i="1"/>
  <c r="X18" i="1"/>
  <c r="X19" i="1"/>
  <c r="X20" i="1"/>
  <c r="X21" i="1"/>
  <c r="X22" i="1"/>
  <c r="X23" i="1"/>
  <c r="X24" i="1"/>
  <c r="X27" i="1"/>
  <c r="X28" i="1"/>
  <c r="X29" i="1"/>
  <c r="X33" i="1"/>
  <c r="X34" i="1"/>
  <c r="X35" i="1"/>
  <c r="X36" i="1"/>
  <c r="X37" i="1"/>
  <c r="X38" i="1"/>
  <c r="X39" i="1"/>
  <c r="X40" i="1"/>
  <c r="X41" i="1"/>
  <c r="X42" i="1"/>
  <c r="X43" i="1"/>
  <c r="X44" i="1"/>
  <c r="X45" i="1"/>
  <c r="X46" i="1"/>
  <c r="X47" i="1"/>
  <c r="X48" i="1"/>
  <c r="X50" i="1"/>
  <c r="X53" i="1"/>
  <c r="X54" i="1"/>
  <c r="X55" i="1"/>
  <c r="X56" i="1"/>
  <c r="X59" i="1"/>
  <c r="X60" i="1"/>
  <c r="W3" i="1"/>
  <c r="W4" i="1"/>
  <c r="W5" i="1"/>
  <c r="W6" i="1"/>
  <c r="W7" i="1"/>
  <c r="W8" i="1"/>
  <c r="W9" i="1"/>
  <c r="W10" i="1"/>
  <c r="W11" i="1"/>
  <c r="W12" i="1"/>
  <c r="W13" i="1"/>
  <c r="W14" i="1"/>
  <c r="W15" i="1"/>
  <c r="W16" i="1"/>
  <c r="W17" i="1"/>
  <c r="W18" i="1"/>
  <c r="W19" i="1"/>
  <c r="W20" i="1"/>
  <c r="W21" i="1"/>
  <c r="W22" i="1"/>
  <c r="W23" i="1"/>
  <c r="W24" i="1"/>
  <c r="W27" i="1"/>
  <c r="W28" i="1"/>
  <c r="W29" i="1"/>
  <c r="W33" i="1"/>
  <c r="W34" i="1"/>
  <c r="W35" i="1"/>
  <c r="W36" i="1"/>
  <c r="W37" i="1"/>
  <c r="W38" i="1"/>
  <c r="W39" i="1"/>
  <c r="W40" i="1"/>
  <c r="W41" i="1"/>
  <c r="W42" i="1"/>
  <c r="W43" i="1"/>
  <c r="W44" i="1"/>
  <c r="W45" i="1"/>
  <c r="W46" i="1"/>
  <c r="W47" i="1"/>
  <c r="W48" i="1"/>
  <c r="W49" i="1"/>
  <c r="W50" i="1"/>
  <c r="W53" i="1"/>
  <c r="W54" i="1"/>
  <c r="W55" i="1"/>
  <c r="W56" i="1"/>
  <c r="W59" i="1"/>
  <c r="W60"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7" i="1"/>
  <c r="T27" i="1" s="1"/>
  <c r="S28" i="1"/>
  <c r="T28" i="1" s="1"/>
  <c r="S29" i="1"/>
  <c r="T29"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S50" i="1"/>
  <c r="T50" i="1" s="1"/>
  <c r="S53" i="1"/>
  <c r="T53" i="1" s="1"/>
  <c r="S54" i="1"/>
  <c r="T54" i="1" s="1"/>
  <c r="S55" i="1"/>
  <c r="T55" i="1" s="1"/>
  <c r="S56" i="1"/>
  <c r="T56" i="1" s="1"/>
  <c r="S59" i="1"/>
  <c r="T59" i="1" s="1"/>
  <c r="S60" i="1"/>
  <c r="T60" i="1" s="1"/>
  <c r="O3" i="1"/>
  <c r="O4" i="1"/>
  <c r="O5" i="1"/>
  <c r="O6" i="1"/>
  <c r="O7" i="1"/>
  <c r="O8" i="1"/>
  <c r="O9" i="1"/>
  <c r="O10" i="1"/>
  <c r="O11" i="1"/>
  <c r="O12" i="1"/>
  <c r="O13" i="1"/>
  <c r="O14" i="1"/>
  <c r="O15" i="1"/>
  <c r="O16" i="1"/>
  <c r="O17" i="1"/>
  <c r="O18" i="1"/>
  <c r="O19" i="1"/>
  <c r="O20" i="1"/>
  <c r="O21" i="1"/>
  <c r="O22" i="1"/>
  <c r="O23" i="1"/>
  <c r="O24" i="1"/>
  <c r="O27" i="1"/>
  <c r="O28" i="1"/>
  <c r="O29" i="1"/>
  <c r="O33" i="1"/>
  <c r="O34" i="1"/>
  <c r="O35" i="1"/>
  <c r="O36" i="1"/>
  <c r="O37" i="1"/>
  <c r="O38" i="1"/>
  <c r="O39" i="1"/>
  <c r="O40" i="1"/>
  <c r="O41" i="1"/>
  <c r="O42" i="1"/>
  <c r="O43" i="1"/>
  <c r="O44" i="1"/>
  <c r="O45" i="1"/>
  <c r="O46" i="1"/>
  <c r="O47" i="1"/>
  <c r="O48" i="1"/>
  <c r="O50" i="1"/>
  <c r="O53" i="1"/>
  <c r="O54" i="1"/>
  <c r="O55" i="1"/>
  <c r="O56" i="1"/>
  <c r="O59" i="1"/>
  <c r="O60" i="1"/>
  <c r="N3" i="1"/>
  <c r="N4" i="1"/>
  <c r="N5" i="1"/>
  <c r="N6" i="1"/>
  <c r="N7" i="1"/>
  <c r="N8" i="1"/>
  <c r="N9" i="1"/>
  <c r="N10" i="1"/>
  <c r="N11" i="1"/>
  <c r="N12" i="1"/>
  <c r="N13" i="1"/>
  <c r="N14" i="1"/>
  <c r="N15" i="1"/>
  <c r="N16" i="1"/>
  <c r="N17" i="1"/>
  <c r="N18" i="1"/>
  <c r="N19" i="1"/>
  <c r="N20" i="1"/>
  <c r="N21" i="1"/>
  <c r="N22" i="1"/>
  <c r="N23" i="1"/>
  <c r="N24" i="1"/>
  <c r="N27" i="1"/>
  <c r="N28" i="1"/>
  <c r="N29" i="1"/>
  <c r="N33" i="1"/>
  <c r="N34" i="1"/>
  <c r="N35" i="1"/>
  <c r="N36" i="1"/>
  <c r="N37" i="1"/>
  <c r="N38" i="1"/>
  <c r="N39" i="1"/>
  <c r="N40" i="1"/>
  <c r="N41" i="1"/>
  <c r="N42" i="1"/>
  <c r="N43" i="1"/>
  <c r="N44" i="1"/>
  <c r="N45" i="1"/>
  <c r="N46" i="1"/>
  <c r="N47" i="1"/>
  <c r="N48" i="1"/>
  <c r="N49" i="1"/>
  <c r="N50" i="1"/>
  <c r="N53" i="1"/>
  <c r="N54" i="1"/>
  <c r="N55" i="1"/>
  <c r="N56" i="1"/>
  <c r="N59" i="1"/>
  <c r="N60"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V31" i="1"/>
  <c r="W31" i="1" s="1"/>
  <c r="V32" i="1"/>
  <c r="W32" i="1" s="1"/>
  <c r="R31" i="1"/>
  <c r="S31" i="1" s="1"/>
  <c r="T31" i="1" s="1"/>
  <c r="R32" i="1"/>
  <c r="S32" i="1" s="1"/>
  <c r="T32" i="1" s="1"/>
  <c r="M31" i="1"/>
  <c r="O31" i="1" s="1"/>
  <c r="M32" i="1"/>
  <c r="O32" i="1" s="1"/>
  <c r="V26" i="1"/>
  <c r="X26" i="1" s="1"/>
  <c r="R26" i="1"/>
  <c r="S26" i="1" s="1"/>
  <c r="T26" i="1" s="1"/>
  <c r="M26" i="1"/>
  <c r="O26" i="1" s="1"/>
  <c r="V52" i="1"/>
  <c r="X52" i="1" s="1"/>
  <c r="R52" i="1"/>
  <c r="S52" i="1" s="1"/>
  <c r="T52" i="1" s="1"/>
  <c r="M52" i="1"/>
  <c r="N52" i="1" s="1"/>
  <c r="V58" i="1"/>
  <c r="R58" i="1"/>
  <c r="M58" i="1"/>
  <c r="V57" i="1"/>
  <c r="X57" i="1" s="1"/>
  <c r="R57" i="1"/>
  <c r="S57" i="1" s="1"/>
  <c r="T57" i="1" s="1"/>
  <c r="M57" i="1"/>
  <c r="N57" i="1" s="1"/>
  <c r="V51" i="1"/>
  <c r="R51" i="1"/>
  <c r="M51" i="1"/>
  <c r="V30" i="1"/>
  <c r="W30" i="1" s="1"/>
  <c r="R30" i="1"/>
  <c r="S30" i="1" s="1"/>
  <c r="T30" i="1" s="1"/>
  <c r="M30" i="1"/>
  <c r="O30" i="1" s="1"/>
  <c r="V25" i="1"/>
  <c r="R25" i="1"/>
  <c r="M25" i="1"/>
  <c r="O25" i="1" l="1"/>
  <c r="X51" i="1"/>
  <c r="O58" i="1"/>
  <c r="S51" i="1"/>
  <c r="T51" i="1" s="1"/>
  <c r="S25" i="1"/>
  <c r="T25" i="1" s="1"/>
  <c r="S58" i="1"/>
  <c r="T58" i="1" s="1"/>
  <c r="X25" i="1"/>
  <c r="N51" i="1"/>
  <c r="X58" i="1"/>
  <c r="X31" i="1"/>
  <c r="O51" i="1"/>
  <c r="N32" i="1"/>
  <c r="W25" i="1"/>
  <c r="X32" i="1"/>
  <c r="W52" i="1"/>
  <c r="N26" i="1"/>
  <c r="O52" i="1"/>
  <c r="W58" i="1"/>
  <c r="W51" i="1"/>
  <c r="N25" i="1"/>
  <c r="O57" i="1"/>
  <c r="N58" i="1"/>
  <c r="N31" i="1"/>
  <c r="W26" i="1"/>
  <c r="N30" i="1"/>
  <c r="W57" i="1"/>
  <c r="X30" i="1"/>
  <c r="F6" i="2" l="1"/>
  <c r="E6" i="2"/>
  <c r="D5" i="2"/>
  <c r="C5" i="2"/>
  <c r="S2" i="1" l="1"/>
  <c r="T2" i="1" s="1"/>
  <c r="X2" i="1" l="1"/>
  <c r="O2" i="1"/>
  <c r="AK2" i="1" l="1"/>
  <c r="AL2" i="1" s="1"/>
  <c r="AM2" i="1" s="1"/>
  <c r="AG2" i="1"/>
  <c r="AH2" i="1" s="1"/>
  <c r="AC2" i="1"/>
  <c r="AD2" i="1" s="1"/>
  <c r="AE2" i="1" s="1"/>
  <c r="W2" i="1"/>
  <c r="N2" i="1"/>
  <c r="Y2" i="1"/>
</calcChain>
</file>

<file path=xl/sharedStrings.xml><?xml version="1.0" encoding="utf-8"?>
<sst xmlns="http://schemas.openxmlformats.org/spreadsheetml/2006/main" count="579" uniqueCount="262">
  <si>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</si>
  <si>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</si>
  <si>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</si>
  <si>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</si>
  <si>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</si>
  <si>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</si>
  <si>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</si>
  <si>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</si>
  <si>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</si>
  <si>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</si>
  <si>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</si>
  <si>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</si>
  <si>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</si>
  <si>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</si>
  <si>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</si>
  <si>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</si>
  <si>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</si>
  <si>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</si>
  <si>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</si>
  <si>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</si>
  <si>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</si>
  <si>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</si>
  <si>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</si>
  <si>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</si>
  <si>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</si>
  <si>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</si>
  <si>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</si>
  <si>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</si>
  <si>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</si>
  <si>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</si>
  <si>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</si>
  <si>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</si>
  <si>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</si>
  <si>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</si>
  <si>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</si>
  <si>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</si>
  <si>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</si>
  <si>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</si>
  <si>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</si>
  <si>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</si>
  <si>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</si>
  <si>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</si>
  <si>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Saskatoon</t>
  </si>
  <si>
    <t>CMA Total</t>
  </si>
  <si>
    <t>Split</t>
  </si>
  <si>
    <t>n/a</t>
  </si>
  <si>
    <t>Neighbourhood</t>
  </si>
  <si>
    <t>Stonebridge</t>
  </si>
  <si>
    <t>Fairhaven</t>
  </si>
  <si>
    <t>Brevoort Park</t>
  </si>
  <si>
    <t>Greystone Heights</t>
  </si>
  <si>
    <t>College Park</t>
  </si>
  <si>
    <t>College Park East</t>
  </si>
  <si>
    <t>Wildwood</t>
  </si>
  <si>
    <t>Caswell Hill</t>
  </si>
  <si>
    <t>Massey Place</t>
  </si>
  <si>
    <t>Confederation Park</t>
  </si>
  <si>
    <t>Mayfair</t>
  </si>
  <si>
    <t>Richmond Hghts, North Park, Kelsey Woodlawn, and INDUSTRIAL in the north</t>
  </si>
  <si>
    <t>Evergreen</t>
  </si>
  <si>
    <t>Rosewood</t>
  </si>
  <si>
    <t>Kensington</t>
  </si>
  <si>
    <t>Warman (rural)</t>
  </si>
  <si>
    <t>Martensville &amp; Osler (rural)</t>
  </si>
  <si>
    <t>Willowgrove</t>
  </si>
  <si>
    <t>Rural</t>
  </si>
  <si>
    <t>Hampton Village</t>
  </si>
  <si>
    <t>New - Rural</t>
  </si>
  <si>
    <t>Dundurn (rural)</t>
  </si>
  <si>
    <t>Aberdeen (rural)</t>
  </si>
  <si>
    <t>Split - Rural</t>
  </si>
  <si>
    <t>Briarwood</t>
  </si>
  <si>
    <t>Silverwood Heights</t>
  </si>
  <si>
    <t>Lawson Heights</t>
  </si>
  <si>
    <t>Parkridge</t>
  </si>
  <si>
    <t>AT up from 11.7% (1.2 normalized) in 2006, slight improvement in each category</t>
  </si>
  <si>
    <t>AT down from 24.9% (2.5 normalized) in 2006</t>
  </si>
  <si>
    <t>University area</t>
  </si>
  <si>
    <t>PT up from 3.9% (0.96 normalized) in 2006</t>
  </si>
  <si>
    <t>PT up from 6.8% (1.68 normalized) in 2006</t>
  </si>
  <si>
    <t>PT up from 2.9% (0.72 normalized) in 2006</t>
  </si>
  <si>
    <t>PT up from 6.6% (1.62 normalized) in 2006</t>
  </si>
  <si>
    <t>PT up from 3.2% (0.80 normalized) in 2006</t>
  </si>
  <si>
    <t>PT up from 7.2% (1.80 normalized) in 2006</t>
  </si>
  <si>
    <t>PT up from 4.8% (1.18 normalized) in 2006</t>
  </si>
  <si>
    <t>CT boundaries expanded</t>
  </si>
  <si>
    <t>Average Share, 2016</t>
  </si>
  <si>
    <t>AT actually dropped from 14.7% (1.499 normalized) in 2006</t>
  </si>
  <si>
    <t>PT down from 7.6% (1.9 normalized) in 2006</t>
  </si>
  <si>
    <t>Urban Edge SE</t>
  </si>
  <si>
    <t>Urban Edge NE</t>
  </si>
  <si>
    <t>Urban Edge S</t>
  </si>
  <si>
    <t>Urban Edge S - dev't south of Circle Rd.</t>
  </si>
  <si>
    <t>Split - Urban Edge NE</t>
  </si>
  <si>
    <t>Urban Edge NW</t>
  </si>
  <si>
    <t>Urban Edge W</t>
  </si>
  <si>
    <t>Arbor Creek</t>
  </si>
  <si>
    <t>Split - 2006 data estimated, actual loss may be less</t>
  </si>
  <si>
    <t>University &amp; Varsity View</t>
  </si>
  <si>
    <t>Grosvenor Park, Holliston</t>
  </si>
  <si>
    <t>S of university</t>
  </si>
  <si>
    <t>university area</t>
  </si>
  <si>
    <t>Central Business District</t>
  </si>
  <si>
    <t>Mt. Royal</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</si>
  <si>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</si>
  <si>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</si>
  <si>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</si>
  <si>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</si>
  <si>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</si>
  <si>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</si>
  <si>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</si>
  <si>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</si>
  <si>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</si>
  <si>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</si>
  <si>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</si>
  <si>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</si>
  <si>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</si>
  <si>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</si>
  <si>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 Population Growth
2006-2016</t>
  </si>
  <si>
    <t>% of Total Population Growth
2006-2016</t>
  </si>
  <si>
    <t>&lt;-- Moving Backward</t>
  </si>
  <si>
    <t>2016 CTDataMaker using new 2016 Classifications</t>
  </si>
  <si>
    <t>Unclassified</t>
  </si>
  <si>
    <t>477250007.00</t>
  </si>
  <si>
    <t>CMA</t>
  </si>
  <si>
    <t>477250008.00</t>
  </si>
  <si>
    <t>477250009.00</t>
  </si>
  <si>
    <t>477250010.00</t>
  </si>
  <si>
    <t>477250011.02</t>
  </si>
  <si>
    <t>477250011.03</t>
  </si>
  <si>
    <t>477250014.00</t>
  </si>
  <si>
    <t>477250015.00</t>
  </si>
  <si>
    <t>477250016.00</t>
  </si>
  <si>
    <t>477250017.00</t>
  </si>
  <si>
    <t>477250020.00</t>
  </si>
  <si>
    <t>477250002.01</t>
  </si>
  <si>
    <t>477250002.02</t>
  </si>
  <si>
    <t>477250003.00</t>
  </si>
  <si>
    <t>477250004.00</t>
  </si>
  <si>
    <t>477250005.00</t>
  </si>
  <si>
    <t>477250006.03</t>
  </si>
  <si>
    <t>477250006.04</t>
  </si>
  <si>
    <t>477250011.01</t>
  </si>
  <si>
    <t>477250012.01</t>
  </si>
  <si>
    <t>477250012.02</t>
  </si>
  <si>
    <t>477250012.03</t>
  </si>
  <si>
    <t>477250012.04</t>
  </si>
  <si>
    <t>477250012.06</t>
  </si>
  <si>
    <t>477250012.07</t>
  </si>
  <si>
    <t>477250013.01</t>
  </si>
  <si>
    <t>477250013.02</t>
  </si>
  <si>
    <t>477250013.03</t>
  </si>
  <si>
    <t>477250013.04</t>
  </si>
  <si>
    <t>477250018.01</t>
  </si>
  <si>
    <t>477250018.02</t>
  </si>
  <si>
    <t>477250018.03</t>
  </si>
  <si>
    <t>477250018.04</t>
  </si>
  <si>
    <t>477250018.05</t>
  </si>
  <si>
    <t>477250019.00</t>
  </si>
  <si>
    <t>477250021.01</t>
  </si>
  <si>
    <t>477250021.02</t>
  </si>
  <si>
    <t>477250021.03</t>
  </si>
  <si>
    <t>477250021.04</t>
  </si>
  <si>
    <t>477250021.05</t>
  </si>
  <si>
    <t>477250100.01</t>
  </si>
  <si>
    <t>477250101.00</t>
  </si>
  <si>
    <t>477250102.01</t>
  </si>
  <si>
    <t>477250102.02</t>
  </si>
  <si>
    <t>477250103.00</t>
  </si>
  <si>
    <t>477250104.00</t>
  </si>
  <si>
    <t>477250105.00</t>
  </si>
  <si>
    <t>477250110.00</t>
  </si>
  <si>
    <t>477250001.00</t>
  </si>
  <si>
    <t>477250006.01</t>
  </si>
  <si>
    <t>477250006.02</t>
  </si>
  <si>
    <t>477250022.00</t>
  </si>
  <si>
    <t>477250100.02</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</si>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</sst>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sz val="10"/>
      <color rgb="FF006100"/>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color theme="1"/>
      <name val="Calibri"/>
      <family val="2"/>
    </font>
    <font>
      <sz val="10"/>
      <color theme="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83">
    <xf numFmtId="0" fontId="0" fillId="0" borderId="0" xfId="0"/>
    <xf numFmtId="0" fontId="16" fillId="0" borderId="0" xfId="0" applyFont="1"/>
    <xf numFmtId="2" fontId="0" fillId="0" borderId="0" xfId="0" applyNumberFormat="1"/>
    <xf numFmtId="2" fontId="23" fillId="0" borderId="11" xfId="1" applyNumberFormat="1" applyFont="1" applyFill="1" applyBorder="1" applyAlignment="1">
      <alignment horizontal="center"/>
    </xf>
    <xf numFmtId="2" fontId="23" fillId="0" borderId="11" xfId="7" applyNumberFormat="1" applyFont="1" applyFill="1" applyBorder="1" applyAlignment="1">
      <alignment horizontal="center"/>
    </xf>
    <xf numFmtId="0" fontId="21" fillId="0" borderId="0" xfId="7" applyFont="1" applyFill="1"/>
    <xf numFmtId="0" fontId="22" fillId="0" borderId="0" xfId="0" applyFont="1" applyFill="1"/>
    <xf numFmtId="49" fontId="23" fillId="0" borderId="0" xfId="0" applyNumberFormat="1" applyFont="1" applyFill="1"/>
    <xf numFmtId="1" fontId="22" fillId="0" borderId="0" xfId="0" applyNumberFormat="1" applyFont="1" applyFill="1" applyBorder="1" applyAlignment="1">
      <alignment horizontal="center"/>
    </xf>
    <xf numFmtId="10" fontId="22" fillId="0" borderId="11" xfId="0" applyNumberFormat="1" applyFont="1" applyFill="1" applyBorder="1" applyAlignment="1">
      <alignment horizontal="center"/>
    </xf>
    <xf numFmtId="2" fontId="22" fillId="0" borderId="16" xfId="0" applyNumberFormat="1" applyFont="1" applyFill="1" applyBorder="1" applyAlignment="1">
      <alignment horizontal="center"/>
    </xf>
    <xf numFmtId="0" fontId="20" fillId="0" borderId="22" xfId="0" applyFont="1" applyFill="1" applyBorder="1" applyAlignment="1">
      <alignment horizontal="center" vertical="center" wrapText="1"/>
    </xf>
    <xf numFmtId="2" fontId="20" fillId="0" borderId="23" xfId="0" applyNumberFormat="1"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3" fontId="20" fillId="0" borderId="27" xfId="0" applyNumberFormat="1" applyFont="1" applyFill="1" applyBorder="1" applyAlignment="1">
      <alignment horizontal="center" vertical="center" wrapText="1"/>
    </xf>
    <xf numFmtId="164" fontId="23" fillId="0" borderId="29" xfId="7" applyNumberFormat="1" applyFont="1" applyFill="1" applyBorder="1" applyAlignment="1">
      <alignment horizontal="center"/>
    </xf>
    <xf numFmtId="0" fontId="22" fillId="0" borderId="29" xfId="0" applyFont="1" applyFill="1" applyBorder="1"/>
    <xf numFmtId="167" fontId="22" fillId="0" borderId="0" xfId="0" applyNumberFormat="1" applyFont="1" applyFill="1" applyBorder="1" applyAlignment="1">
      <alignment horizontal="center"/>
    </xf>
    <xf numFmtId="3" fontId="22" fillId="0" borderId="0" xfId="0" applyNumberFormat="1" applyFont="1" applyFill="1" applyBorder="1" applyAlignment="1">
      <alignment horizontal="center"/>
    </xf>
    <xf numFmtId="3" fontId="22" fillId="0" borderId="15" xfId="0" applyNumberFormat="1" applyFont="1" applyFill="1" applyBorder="1" applyAlignment="1">
      <alignment horizontal="center"/>
    </xf>
    <xf numFmtId="3" fontId="24" fillId="0" borderId="25" xfId="0" applyNumberFormat="1" applyFont="1" applyFill="1" applyBorder="1" applyAlignment="1">
      <alignment horizontal="center" vertical="center" wrapText="1"/>
    </xf>
    <xf numFmtId="3" fontId="23" fillId="0" borderId="15" xfId="7" applyNumberFormat="1" applyFont="1" applyFill="1" applyBorder="1" applyAlignment="1">
      <alignment horizontal="center"/>
    </xf>
    <xf numFmtId="3" fontId="23" fillId="0" borderId="15" xfId="0" applyNumberFormat="1" applyFont="1" applyFill="1" applyBorder="1" applyAlignment="1">
      <alignment horizontal="center"/>
    </xf>
    <xf numFmtId="3" fontId="23" fillId="0" borderId="0" xfId="7" applyNumberFormat="1" applyFont="1" applyFill="1" applyBorder="1" applyAlignment="1">
      <alignment horizontal="center"/>
    </xf>
    <xf numFmtId="165" fontId="23" fillId="0" borderId="0" xfId="1" applyNumberFormat="1" applyFont="1" applyFill="1" applyBorder="1" applyAlignment="1">
      <alignment horizontal="center"/>
    </xf>
    <xf numFmtId="165" fontId="22" fillId="0" borderId="0" xfId="1"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3" fontId="22" fillId="0" borderId="0" xfId="0" applyNumberFormat="1" applyFont="1" applyFill="1" applyBorder="1"/>
    <xf numFmtId="165" fontId="20" fillId="0" borderId="11" xfId="1" applyNumberFormat="1" applyFont="1" applyFill="1" applyBorder="1" applyAlignment="1">
      <alignment horizontal="center"/>
    </xf>
    <xf numFmtId="165" fontId="22" fillId="0" borderId="0" xfId="1" applyNumberFormat="1" applyFont="1" applyFill="1" applyBorder="1"/>
    <xf numFmtId="3" fontId="20" fillId="0" borderId="11" xfId="0" applyNumberFormat="1" applyFont="1" applyFill="1" applyBorder="1" applyAlignment="1">
      <alignment horizontal="center"/>
    </xf>
    <xf numFmtId="3" fontId="22" fillId="0" borderId="10" xfId="0"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0" fontId="23" fillId="0" borderId="14" xfId="0" applyFont="1" applyFill="1" applyBorder="1" applyAlignment="1">
      <alignment horizontal="center"/>
    </xf>
    <xf numFmtId="3" fontId="22" fillId="0" borderId="16" xfId="0" applyNumberFormat="1" applyFont="1" applyFill="1" applyBorder="1" applyAlignment="1">
      <alignment horizontal="center"/>
    </xf>
    <xf numFmtId="165" fontId="22" fillId="0" borderId="11" xfId="1" applyNumberFormat="1" applyFont="1" applyFill="1" applyBorder="1" applyAlignment="1">
      <alignment horizontal="center"/>
    </xf>
    <xf numFmtId="3" fontId="22" fillId="0" borderId="11" xfId="0" applyNumberFormat="1" applyFont="1" applyFill="1" applyBorder="1" applyAlignment="1">
      <alignment horizontal="center"/>
    </xf>
    <xf numFmtId="9" fontId="23" fillId="37" borderId="14" xfId="1" applyFont="1" applyFill="1" applyBorder="1" applyAlignment="1">
      <alignment horizontal="center"/>
    </xf>
    <xf numFmtId="2" fontId="22" fillId="0" borderId="0" xfId="0" applyNumberFormat="1" applyFont="1" applyFill="1" applyBorder="1" applyAlignment="1">
      <alignment horizontal="center"/>
    </xf>
    <xf numFmtId="2" fontId="20" fillId="0" borderId="22" xfId="0" applyNumberFormat="1" applyFont="1" applyFill="1" applyBorder="1" applyAlignment="1">
      <alignment horizontal="center" vertical="center" wrapText="1"/>
    </xf>
    <xf numFmtId="2" fontId="22" fillId="0" borderId="14" xfId="0" applyNumberFormat="1" applyFont="1" applyFill="1" applyBorder="1"/>
    <xf numFmtId="2" fontId="22" fillId="0" borderId="14" xfId="0" applyNumberFormat="1" applyFont="1" applyFill="1" applyBorder="1" applyAlignment="1">
      <alignment horizontal="center"/>
    </xf>
    <xf numFmtId="3" fontId="19" fillId="0" borderId="0" xfId="0" quotePrefix="1" applyNumberFormat="1" applyFont="1" applyFill="1" applyBorder="1" applyAlignment="1">
      <alignment horizontal="center"/>
    </xf>
    <xf numFmtId="2" fontId="19" fillId="0" borderId="0" xfId="0" quotePrefix="1" applyNumberFormat="1" applyFont="1" applyFill="1" applyBorder="1" applyAlignment="1">
      <alignment horizontal="center"/>
    </xf>
    <xf numFmtId="0" fontId="22" fillId="0" borderId="0" xfId="0" applyFont="1" applyFill="1" applyBorder="1" applyAlignment="1">
      <alignment horizontal="center"/>
    </xf>
    <xf numFmtId="2" fontId="22" fillId="34" borderId="14" xfId="0" applyNumberFormat="1" applyFont="1" applyFill="1" applyBorder="1" applyAlignment="1">
      <alignment horizontal="center"/>
    </xf>
    <xf numFmtId="2" fontId="22" fillId="34" borderId="0" xfId="0" applyNumberFormat="1" applyFont="1" applyFill="1" applyBorder="1" applyAlignment="1">
      <alignment horizontal="center"/>
    </xf>
    <xf numFmtId="167" fontId="22" fillId="34" borderId="0" xfId="0" applyNumberFormat="1" applyFont="1" applyFill="1" applyBorder="1" applyAlignment="1">
      <alignment horizontal="center"/>
    </xf>
    <xf numFmtId="3" fontId="22" fillId="34" borderId="0" xfId="0" applyNumberFormat="1" applyFont="1" applyFill="1" applyBorder="1" applyAlignment="1">
      <alignment horizontal="center"/>
    </xf>
    <xf numFmtId="3" fontId="22" fillId="34" borderId="15" xfId="0" applyNumberFormat="1" applyFont="1" applyFill="1" applyBorder="1" applyAlignment="1">
      <alignment horizontal="center"/>
    </xf>
    <xf numFmtId="2" fontId="19" fillId="34" borderId="0" xfId="0" quotePrefix="1" applyNumberFormat="1" applyFont="1" applyFill="1" applyBorder="1" applyAlignment="1">
      <alignment horizontal="center"/>
    </xf>
    <xf numFmtId="2" fontId="22" fillId="34" borderId="16" xfId="0" applyNumberFormat="1" applyFont="1" applyFill="1" applyBorder="1" applyAlignment="1">
      <alignment horizontal="center"/>
    </xf>
    <xf numFmtId="3" fontId="23" fillId="34" borderId="15" xfId="7"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23"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0" fontId="22" fillId="34" borderId="0" xfId="0" applyFont="1" applyFill="1" applyBorder="1" applyAlignment="1">
      <alignment horizontal="center"/>
    </xf>
    <xf numFmtId="3" fontId="22" fillId="34" borderId="16" xfId="0" applyNumberFormat="1" applyFont="1" applyFill="1" applyBorder="1" applyAlignment="1">
      <alignment horizontal="center"/>
    </xf>
    <xf numFmtId="165" fontId="22" fillId="34" borderId="11" xfId="1" applyNumberFormat="1" applyFont="1" applyFill="1" applyBorder="1" applyAlignment="1">
      <alignment horizontal="center"/>
    </xf>
    <xf numFmtId="164" fontId="23" fillId="34" borderId="29" xfId="7" applyNumberFormat="1" applyFont="1" applyFill="1" applyBorder="1" applyAlignment="1">
      <alignment horizontal="center"/>
    </xf>
    <xf numFmtId="3" fontId="22" fillId="34" borderId="11" xfId="0"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0" fontId="23" fillId="34" borderId="14" xfId="0" applyFont="1" applyFill="1" applyBorder="1" applyAlignment="1">
      <alignment horizontal="center"/>
    </xf>
    <xf numFmtId="2" fontId="22" fillId="35" borderId="14" xfId="0" applyNumberFormat="1" applyFont="1" applyFill="1" applyBorder="1" applyAlignment="1">
      <alignment horizontal="center"/>
    </xf>
    <xf numFmtId="3" fontId="22" fillId="35" borderId="0" xfId="0" applyNumberFormat="1" applyFont="1" applyFill="1" applyBorder="1" applyAlignment="1">
      <alignment horizontal="center"/>
    </xf>
    <xf numFmtId="3" fontId="22" fillId="35" borderId="15" xfId="0" applyNumberFormat="1" applyFont="1" applyFill="1" applyBorder="1" applyAlignment="1">
      <alignment horizontal="center"/>
    </xf>
    <xf numFmtId="2" fontId="19" fillId="35" borderId="0" xfId="0" quotePrefix="1" applyNumberFormat="1" applyFont="1" applyFill="1" applyBorder="1" applyAlignment="1">
      <alignment horizontal="center"/>
    </xf>
    <xf numFmtId="2" fontId="22" fillId="35" borderId="16" xfId="0" applyNumberFormat="1" applyFont="1" applyFill="1" applyBorder="1" applyAlignment="1">
      <alignment horizontal="center"/>
    </xf>
    <xf numFmtId="3" fontId="23" fillId="35" borderId="15" xfId="7" applyNumberFormat="1" applyFont="1" applyFill="1" applyBorder="1" applyAlignment="1">
      <alignment horizontal="center"/>
    </xf>
    <xf numFmtId="3" fontId="19" fillId="35" borderId="0" xfId="0" quotePrefix="1" applyNumberFormat="1" applyFont="1" applyFill="1" applyBorder="1" applyAlignment="1">
      <alignment horizontal="center"/>
    </xf>
    <xf numFmtId="3" fontId="23"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0" fontId="22" fillId="35" borderId="0" xfId="0" applyFont="1" applyFill="1" applyBorder="1" applyAlignment="1">
      <alignment horizontal="center"/>
    </xf>
    <xf numFmtId="3" fontId="22" fillId="35" borderId="16" xfId="0" applyNumberFormat="1" applyFont="1" applyFill="1" applyBorder="1" applyAlignment="1">
      <alignment horizontal="center"/>
    </xf>
    <xf numFmtId="165" fontId="22" fillId="35" borderId="11" xfId="1" applyNumberFormat="1" applyFont="1" applyFill="1" applyBorder="1" applyAlignment="1">
      <alignment horizontal="center"/>
    </xf>
    <xf numFmtId="164" fontId="23" fillId="35" borderId="29" xfId="7" applyNumberFormat="1" applyFont="1" applyFill="1" applyBorder="1" applyAlignment="1">
      <alignment horizontal="center"/>
    </xf>
    <xf numFmtId="3" fontId="22" fillId="35" borderId="11" xfId="0"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0" fontId="23" fillId="35" borderId="14" xfId="0" applyFont="1" applyFill="1" applyBorder="1" applyAlignment="1">
      <alignment horizontal="center"/>
    </xf>
    <xf numFmtId="2" fontId="22" fillId="35" borderId="0" xfId="0" applyNumberFormat="1" applyFont="1" applyFill="1" applyBorder="1" applyAlignment="1">
      <alignment horizontal="center"/>
    </xf>
    <xf numFmtId="167" fontId="22" fillId="35" borderId="0" xfId="0" applyNumberFormat="1" applyFont="1" applyFill="1" applyBorder="1" applyAlignment="1">
      <alignment horizontal="center"/>
    </xf>
    <xf numFmtId="2" fontId="22" fillId="36" borderId="14" xfId="0" applyNumberFormat="1" applyFont="1" applyFill="1" applyBorder="1" applyAlignment="1">
      <alignment horizontal="center"/>
    </xf>
    <xf numFmtId="3" fontId="22" fillId="36" borderId="0" xfId="0" applyNumberFormat="1" applyFont="1" applyFill="1" applyBorder="1" applyAlignment="1">
      <alignment horizontal="center"/>
    </xf>
    <xf numFmtId="3" fontId="22" fillId="36" borderId="15" xfId="0" applyNumberFormat="1" applyFont="1" applyFill="1" applyBorder="1" applyAlignment="1">
      <alignment horizontal="center"/>
    </xf>
    <xf numFmtId="2" fontId="19" fillId="36" borderId="0" xfId="0" quotePrefix="1" applyNumberFormat="1" applyFont="1" applyFill="1" applyBorder="1" applyAlignment="1">
      <alignment horizontal="center"/>
    </xf>
    <xf numFmtId="2" fontId="22" fillId="36" borderId="16" xfId="0" applyNumberFormat="1" applyFont="1" applyFill="1" applyBorder="1" applyAlignment="1">
      <alignment horizontal="center"/>
    </xf>
    <xf numFmtId="3" fontId="23" fillId="36" borderId="15" xfId="7"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23"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0" fontId="22" fillId="36" borderId="0" xfId="0" applyFont="1" applyFill="1" applyBorder="1" applyAlignment="1">
      <alignment horizontal="center"/>
    </xf>
    <xf numFmtId="3" fontId="22" fillId="36" borderId="16" xfId="0" applyNumberFormat="1" applyFont="1" applyFill="1" applyBorder="1" applyAlignment="1">
      <alignment horizontal="center"/>
    </xf>
    <xf numFmtId="165" fontId="22" fillId="36" borderId="11" xfId="1" applyNumberFormat="1" applyFont="1" applyFill="1" applyBorder="1" applyAlignment="1">
      <alignment horizontal="center"/>
    </xf>
    <xf numFmtId="164" fontId="23" fillId="36" borderId="29" xfId="7" applyNumberFormat="1" applyFont="1" applyFill="1" applyBorder="1" applyAlignment="1">
      <alignment horizontal="center"/>
    </xf>
    <xf numFmtId="3" fontId="22" fillId="36" borderId="11" xfId="0"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0" fontId="23" fillId="36" borderId="14" xfId="0" applyFont="1" applyFill="1" applyBorder="1" applyAlignment="1">
      <alignment horizontal="center"/>
    </xf>
    <xf numFmtId="2" fontId="22" fillId="36" borderId="0" xfId="0" applyNumberFormat="1" applyFont="1" applyFill="1" applyBorder="1" applyAlignment="1">
      <alignment horizontal="center"/>
    </xf>
    <xf numFmtId="167" fontId="22" fillId="36" borderId="0" xfId="0" applyNumberFormat="1" applyFont="1" applyFill="1" applyBorder="1" applyAlignment="1">
      <alignment horizontal="center"/>
    </xf>
    <xf numFmtId="0" fontId="26" fillId="0" borderId="0" xfId="0" applyFont="1"/>
    <xf numFmtId="0" fontId="26" fillId="35" borderId="0" xfId="0" applyFont="1" applyFill="1" applyAlignment="1">
      <alignment horizontal="center"/>
    </xf>
    <xf numFmtId="0" fontId="26" fillId="34" borderId="0" xfId="0" applyFont="1" applyFill="1" applyAlignment="1">
      <alignment horizontal="center"/>
    </xf>
    <xf numFmtId="2" fontId="22" fillId="36" borderId="0" xfId="0" applyNumberFormat="1" applyFont="1" applyFill="1" applyBorder="1"/>
    <xf numFmtId="0" fontId="22" fillId="36" borderId="0" xfId="0" applyFont="1" applyFill="1" applyBorder="1"/>
    <xf numFmtId="2" fontId="22" fillId="0" borderId="0" xfId="0" applyNumberFormat="1" applyFont="1" applyFill="1" applyBorder="1"/>
    <xf numFmtId="0" fontId="22" fillId="0" borderId="0" xfId="0" applyFont="1" applyFill="1" applyBorder="1"/>
    <xf numFmtId="2" fontId="19" fillId="0" borderId="0" xfId="0" quotePrefix="1" applyNumberFormat="1" applyFont="1" applyFill="1"/>
    <xf numFmtId="0" fontId="26" fillId="0" borderId="0" xfId="0" applyFont="1" applyFill="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0" fontId="22" fillId="0" borderId="0" xfId="0" applyFont="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5" fontId="20" fillId="0" borderId="41" xfId="0" applyNumberFormat="1" applyFont="1" applyBorder="1" applyAlignment="1">
      <alignment horizontal="center"/>
    </xf>
    <xf numFmtId="2" fontId="22" fillId="37" borderId="14" xfId="0" applyNumberFormat="1" applyFont="1" applyFill="1" applyBorder="1" applyAlignment="1">
      <alignment horizontal="center"/>
    </xf>
    <xf numFmtId="2" fontId="22" fillId="37" borderId="0" xfId="0" applyNumberFormat="1" applyFont="1" applyFill="1" applyBorder="1" applyAlignment="1">
      <alignment horizontal="center"/>
    </xf>
    <xf numFmtId="167" fontId="22" fillId="37" borderId="0" xfId="0" applyNumberFormat="1" applyFont="1" applyFill="1" applyBorder="1" applyAlignment="1">
      <alignment horizontal="center"/>
    </xf>
    <xf numFmtId="3" fontId="22" fillId="37" borderId="0" xfId="0" applyNumberFormat="1" applyFont="1" applyFill="1" applyBorder="1" applyAlignment="1">
      <alignment horizontal="center"/>
    </xf>
    <xf numFmtId="3" fontId="22" fillId="37" borderId="15" xfId="0" applyNumberFormat="1" applyFont="1" applyFill="1" applyBorder="1" applyAlignment="1">
      <alignment horizontal="center"/>
    </xf>
    <xf numFmtId="2" fontId="19" fillId="37" borderId="0" xfId="0" quotePrefix="1" applyNumberFormat="1" applyFont="1" applyFill="1" applyBorder="1" applyAlignment="1">
      <alignment horizontal="center" wrapText="1"/>
    </xf>
    <xf numFmtId="2" fontId="22" fillId="37" borderId="16" xfId="0" applyNumberFormat="1" applyFont="1" applyFill="1" applyBorder="1" applyAlignment="1">
      <alignment horizontal="center"/>
    </xf>
    <xf numFmtId="3" fontId="23" fillId="37" borderId="15" xfId="7" applyNumberFormat="1" applyFont="1" applyFill="1" applyBorder="1" applyAlignment="1">
      <alignment horizontal="center"/>
    </xf>
    <xf numFmtId="3" fontId="19" fillId="37" borderId="0" xfId="0" quotePrefix="1" applyNumberFormat="1" applyFont="1" applyFill="1" applyBorder="1" applyAlignment="1">
      <alignment horizontal="center" wrapText="1"/>
    </xf>
    <xf numFmtId="3" fontId="23" fillId="37" borderId="0" xfId="7" applyNumberFormat="1" applyFont="1" applyFill="1" applyBorder="1" applyAlignment="1">
      <alignment horizontal="center"/>
    </xf>
    <xf numFmtId="165" fontId="23" fillId="37" borderId="0" xfId="1" applyNumberFormat="1" applyFont="1" applyFill="1" applyBorder="1" applyAlignment="1">
      <alignment horizontal="center"/>
    </xf>
    <xf numFmtId="0" fontId="22" fillId="37" borderId="0" xfId="0" applyFont="1" applyFill="1" applyBorder="1" applyAlignment="1">
      <alignment horizontal="center"/>
    </xf>
    <xf numFmtId="3" fontId="22" fillId="37" borderId="16" xfId="0" applyNumberFormat="1" applyFont="1" applyFill="1" applyBorder="1" applyAlignment="1">
      <alignment horizontal="center"/>
    </xf>
    <xf numFmtId="165" fontId="22" fillId="37" borderId="11" xfId="1" applyNumberFormat="1" applyFont="1" applyFill="1" applyBorder="1" applyAlignment="1">
      <alignment horizontal="center"/>
    </xf>
    <xf numFmtId="164" fontId="23" fillId="37" borderId="29" xfId="7" applyNumberFormat="1" applyFont="1" applyFill="1" applyBorder="1" applyAlignment="1">
      <alignment horizontal="center"/>
    </xf>
    <xf numFmtId="3" fontId="22" fillId="37" borderId="11" xfId="0" applyNumberFormat="1" applyFont="1" applyFill="1" applyBorder="1" applyAlignment="1">
      <alignment horizontal="center"/>
    </xf>
    <xf numFmtId="2" fontId="23" fillId="37" borderId="11" xfId="1" applyNumberFormat="1" applyFont="1" applyFill="1" applyBorder="1" applyAlignment="1">
      <alignment horizontal="center"/>
    </xf>
    <xf numFmtId="2" fontId="23" fillId="37" borderId="11" xfId="7" applyNumberFormat="1" applyFont="1" applyFill="1" applyBorder="1" applyAlignment="1">
      <alignment horizontal="center"/>
    </xf>
    <xf numFmtId="0" fontId="21" fillId="37" borderId="14" xfId="7" applyFont="1" applyFill="1" applyBorder="1" applyAlignment="1">
      <alignment horizontal="left"/>
    </xf>
    <xf numFmtId="0" fontId="22" fillId="36" borderId="14" xfId="0" applyFont="1" applyFill="1" applyBorder="1" applyAlignment="1">
      <alignment horizontal="left"/>
    </xf>
    <xf numFmtId="0" fontId="22" fillId="35" borderId="14" xfId="0" applyFont="1" applyFill="1" applyBorder="1" applyAlignment="1">
      <alignment horizontal="left"/>
    </xf>
    <xf numFmtId="0" fontId="22" fillId="34" borderId="14" xfId="0" applyFont="1" applyFill="1" applyBorder="1" applyAlignment="1">
      <alignment horizontal="left"/>
    </xf>
    <xf numFmtId="0" fontId="22" fillId="0" borderId="14" xfId="0" applyFont="1" applyFill="1" applyBorder="1" applyAlignment="1">
      <alignment horizontal="left"/>
    </xf>
    <xf numFmtId="0" fontId="22" fillId="0" borderId="11" xfId="0" applyFont="1" applyFill="1" applyBorder="1" applyAlignment="1">
      <alignment horizontal="center"/>
    </xf>
    <xf numFmtId="49" fontId="23" fillId="0" borderId="0" xfId="0" applyNumberFormat="1" applyFont="1" applyFill="1" applyBorder="1"/>
    <xf numFmtId="166" fontId="22" fillId="34" borderId="43" xfId="43" applyNumberFormat="1" applyFont="1" applyFill="1" applyBorder="1" applyAlignment="1">
      <alignment horizontal="center"/>
    </xf>
    <xf numFmtId="3" fontId="0" fillId="0" borderId="0" xfId="0" applyNumberFormat="1"/>
    <xf numFmtId="166" fontId="22" fillId="35" borderId="47" xfId="43" applyNumberFormat="1" applyFont="1" applyFill="1" applyBorder="1" applyAlignment="1">
      <alignment horizontal="center"/>
    </xf>
    <xf numFmtId="166" fontId="22" fillId="36" borderId="47" xfId="43" applyNumberFormat="1" applyFont="1" applyFill="1" applyBorder="1" applyAlignment="1">
      <alignment horizontal="center"/>
    </xf>
    <xf numFmtId="166" fontId="22" fillId="0" borderId="51" xfId="43" applyNumberFormat="1" applyFont="1" applyBorder="1" applyAlignment="1">
      <alignment horizontal="center"/>
    </xf>
    <xf numFmtId="166" fontId="20" fillId="0" borderId="39" xfId="43" applyNumberFormat="1" applyFont="1" applyBorder="1" applyAlignment="1">
      <alignment horizontal="center"/>
    </xf>
    <xf numFmtId="0" fontId="27" fillId="38" borderId="14" xfId="0" applyFont="1" applyFill="1" applyBorder="1" applyAlignment="1">
      <alignment horizontal="center"/>
    </xf>
    <xf numFmtId="166" fontId="20" fillId="0" borderId="39" xfId="43" applyNumberFormat="1" applyFont="1" applyFill="1" applyBorder="1" applyAlignment="1">
      <alignment horizontal="center"/>
    </xf>
    <xf numFmtId="0" fontId="20" fillId="38" borderId="38" xfId="0" applyFont="1" applyFill="1" applyBorder="1"/>
    <xf numFmtId="166" fontId="20" fillId="38" borderId="55" xfId="43" applyNumberFormat="1" applyFont="1" applyFill="1" applyBorder="1" applyAlignment="1">
      <alignment horizontal="center"/>
    </xf>
    <xf numFmtId="10" fontId="22" fillId="38" borderId="55" xfId="0" applyNumberFormat="1" applyFont="1" applyFill="1" applyBorder="1" applyAlignment="1">
      <alignment horizontal="center"/>
    </xf>
    <xf numFmtId="0" fontId="20" fillId="38" borderId="55" xfId="0" applyFont="1" applyFill="1" applyBorder="1" applyAlignment="1">
      <alignment horizontal="center"/>
    </xf>
    <xf numFmtId="166" fontId="20" fillId="38" borderId="55" xfId="0" applyNumberFormat="1" applyFont="1" applyFill="1" applyBorder="1" applyAlignment="1">
      <alignment horizontal="center"/>
    </xf>
    <xf numFmtId="165" fontId="20" fillId="38" borderId="55" xfId="1" applyNumberFormat="1" applyFont="1" applyFill="1" applyBorder="1" applyAlignment="1">
      <alignment horizontal="center"/>
    </xf>
    <xf numFmtId="165" fontId="20" fillId="38" borderId="54" xfId="0" applyNumberFormat="1" applyFont="1" applyFill="1" applyBorder="1" applyAlignment="1">
      <alignment horizontal="center"/>
    </xf>
    <xf numFmtId="0" fontId="18" fillId="0" borderId="38" xfId="0" applyFont="1" applyFill="1" applyBorder="1" applyAlignment="1">
      <alignment vertical="center" wrapText="1"/>
    </xf>
    <xf numFmtId="0" fontId="22" fillId="39" borderId="56" xfId="0" applyFont="1" applyFill="1" applyBorder="1"/>
    <xf numFmtId="166" fontId="22" fillId="39" borderId="63" xfId="43" applyNumberFormat="1" applyFont="1" applyFill="1" applyBorder="1" applyAlignment="1">
      <alignment horizontal="center"/>
    </xf>
    <xf numFmtId="165" fontId="22" fillId="39" borderId="64" xfId="0" applyNumberFormat="1" applyFont="1" applyFill="1" applyBorder="1" applyAlignment="1">
      <alignment horizontal="center"/>
    </xf>
    <xf numFmtId="165" fontId="22" fillId="39" borderId="64" xfId="1" applyNumberFormat="1" applyFont="1" applyFill="1" applyBorder="1" applyAlignment="1">
      <alignment horizontal="center"/>
    </xf>
    <xf numFmtId="166" fontId="22" fillId="39" borderId="63" xfId="0" applyNumberFormat="1" applyFont="1" applyFill="1" applyBorder="1" applyAlignment="1">
      <alignment horizontal="center"/>
    </xf>
    <xf numFmtId="165" fontId="22" fillId="39" borderId="65" xfId="1" applyNumberFormat="1" applyFont="1" applyFill="1" applyBorder="1" applyAlignment="1">
      <alignment horizontal="center"/>
    </xf>
    <xf numFmtId="10" fontId="26" fillId="0" borderId="0" xfId="0" applyNumberFormat="1" applyFont="1"/>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6" fillId="34" borderId="0" xfId="0" applyFont="1" applyFill="1"/>
    <xf numFmtId="10" fontId="26" fillId="34" borderId="0" xfId="0" applyNumberFormat="1" applyFont="1" applyFill="1"/>
    <xf numFmtId="0" fontId="26" fillId="36" borderId="0" xfId="0" applyFont="1" applyFill="1"/>
    <xf numFmtId="10" fontId="26" fillId="36" borderId="0" xfId="0" applyNumberFormat="1" applyFont="1" applyFill="1"/>
    <xf numFmtId="0" fontId="26" fillId="35" borderId="0" xfId="0" applyFont="1" applyFill="1"/>
    <xf numFmtId="10" fontId="26" fillId="35" borderId="0" xfId="0" applyNumberFormat="1" applyFont="1" applyFill="1"/>
    <xf numFmtId="0" fontId="26" fillId="39" borderId="0" xfId="0" applyFont="1" applyFill="1"/>
    <xf numFmtId="10" fontId="26" fillId="39" borderId="0" xfId="0" applyNumberFormat="1" applyFont="1" applyFill="1"/>
    <xf numFmtId="0" fontId="22" fillId="0" borderId="66" xfId="0" applyFont="1" applyFill="1" applyBorder="1"/>
    <xf numFmtId="0" fontId="26" fillId="36" borderId="0" xfId="0" applyFont="1" applyFill="1" applyAlignment="1">
      <alignment horizontal="center"/>
    </xf>
    <xf numFmtId="0" fontId="26" fillId="39" borderId="0" xfId="0" applyFont="1" applyFill="1" applyAlignment="1">
      <alignment horizontal="center"/>
    </xf>
    <xf numFmtId="0" fontId="26" fillId="0" borderId="0" xfId="0" applyFont="1" applyAlignment="1">
      <alignment horizontal="center"/>
    </xf>
    <xf numFmtId="165" fontId="21" fillId="0" borderId="14" xfId="7" applyNumberFormat="1" applyFont="1" applyFill="1" applyBorder="1" applyAlignment="1">
      <alignment horizontal="left"/>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8" fillId="39" borderId="57" xfId="0" applyFont="1" applyFill="1" applyBorder="1" applyAlignment="1">
      <alignment horizontal="left" vertical="center" wrapText="1"/>
    </xf>
    <xf numFmtId="0" fontId="28" fillId="39" borderId="58" xfId="0" applyFont="1" applyFill="1" applyBorder="1" applyAlignment="1">
      <alignment horizontal="left" vertical="center" wrapText="1"/>
    </xf>
    <xf numFmtId="0" fontId="28" fillId="39" borderId="59" xfId="0" applyFont="1" applyFill="1" applyBorder="1" applyAlignment="1">
      <alignment horizontal="left" vertical="center" wrapText="1"/>
    </xf>
    <xf numFmtId="0" fontId="28" fillId="39" borderId="10" xfId="0" applyFont="1" applyFill="1" applyBorder="1" applyAlignment="1">
      <alignment horizontal="left" vertical="center" wrapText="1"/>
    </xf>
    <xf numFmtId="0" fontId="28" fillId="39" borderId="0" xfId="0" applyFont="1" applyFill="1" applyBorder="1" applyAlignment="1">
      <alignment horizontal="left" vertical="center" wrapText="1"/>
    </xf>
    <xf numFmtId="0" fontId="28" fillId="39" borderId="11" xfId="0" applyFont="1" applyFill="1" applyBorder="1" applyAlignment="1">
      <alignment horizontal="left" vertical="center" wrapText="1"/>
    </xf>
    <xf numFmtId="0" fontId="28" fillId="39" borderId="60" xfId="0" applyFont="1" applyFill="1" applyBorder="1" applyAlignment="1">
      <alignment horizontal="left" vertical="center" wrapText="1"/>
    </xf>
    <xf numFmtId="0" fontId="28" fillId="39" borderId="61" xfId="0" applyFont="1" applyFill="1" applyBorder="1" applyAlignment="1">
      <alignment horizontal="left" vertical="center" wrapText="1"/>
    </xf>
    <xf numFmtId="0" fontId="28" fillId="39" borderId="62" xfId="0" applyFont="1" applyFill="1" applyBorder="1" applyAlignment="1">
      <alignment horizontal="left" vertical="center" wrapText="1"/>
    </xf>
    <xf numFmtId="0" fontId="20" fillId="40" borderId="38"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20" fillId="0" borderId="24" xfId="0" applyFont="1" applyFill="1" applyBorder="1" applyAlignment="1">
      <alignment vertical="center" wrapText="1"/>
    </xf>
    <xf numFmtId="0" fontId="30" fillId="38" borderId="0" xfId="0" applyFont="1" applyFill="1"/>
    <xf numFmtId="0" fontId="22" fillId="38" borderId="0" xfId="0" applyFont="1" applyFill="1"/>
    <xf numFmtId="0" fontId="22" fillId="0" borderId="0" xfId="0" applyFont="1"/>
    <xf numFmtId="0" fontId="23" fillId="0" borderId="0" xfId="44" applyFont="1"/>
    <xf numFmtId="0" fontId="22"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2" fillId="0" borderId="0" xfId="0" applyFont="1" applyAlignment="1">
      <alignment horizontal="right"/>
    </xf>
    <xf numFmtId="0" fontId="20" fillId="0" borderId="22" xfId="0" applyFont="1" applyFill="1" applyBorder="1" applyAlignment="1">
      <alignment vertical="center" wrapText="1"/>
    </xf>
    <xf numFmtId="4" fontId="20" fillId="0" borderId="23" xfId="0" applyNumberFormat="1" applyFont="1" applyFill="1" applyBorder="1" applyAlignment="1">
      <alignment horizontal="center" vertical="center" wrapText="1"/>
    </xf>
    <xf numFmtId="1" fontId="20" fillId="0" borderId="24" xfId="0" applyNumberFormat="1" applyFont="1" applyFill="1" applyBorder="1" applyAlignment="1">
      <alignment horizontal="center" vertical="center" wrapText="1"/>
    </xf>
    <xf numFmtId="1" fontId="20" fillId="0" borderId="23" xfId="0" applyNumberFormat="1" applyFont="1" applyFill="1" applyBorder="1" applyAlignment="1">
      <alignment horizontal="center" vertical="center" wrapText="1"/>
    </xf>
    <xf numFmtId="0" fontId="20" fillId="0" borderId="23" xfId="0" applyFont="1" applyFill="1" applyBorder="1" applyAlignment="1">
      <alignment horizontal="center" vertical="center" wrapText="1"/>
    </xf>
    <xf numFmtId="49" fontId="22" fillId="0" borderId="0" xfId="0" applyNumberFormat="1" applyFont="1" applyAlignment="1">
      <alignment vertical="center"/>
    </xf>
    <xf numFmtId="49" fontId="23"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12AE4147-90F1-49A3-95EF-8A056F133B1F}"/>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1">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
      <fill>
        <patternFill>
          <bgColor rgb="FFFFFFBE"/>
        </patternFill>
      </fill>
    </dxf>
  </dxfs>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34CEB-5057-4D70-805E-887038E02077}">
  <dimension ref="A1:R46"/>
  <sheetViews>
    <sheetView workbookViewId="0">
      <selection activeCell="B34" sqref="B34"/>
    </sheetView>
  </sheetViews>
  <sheetFormatPr defaultColWidth="12.5703125" defaultRowHeight="12.75" x14ac:dyDescent="0.2"/>
  <cols>
    <col min="1" max="1" width="15.5703125" style="269" customWidth="1"/>
    <col min="2" max="2" width="20.28515625" style="269" customWidth="1"/>
    <col min="3" max="16384" width="12.5703125" style="269"/>
  </cols>
  <sheetData>
    <row r="1" spans="1:18" x14ac:dyDescent="0.2">
      <c r="A1" s="267" t="s">
        <v>192</v>
      </c>
      <c r="B1" s="268"/>
    </row>
    <row r="2" spans="1:18" x14ac:dyDescent="0.2">
      <c r="A2" s="270" t="s">
        <v>193</v>
      </c>
    </row>
    <row r="3" spans="1:18" x14ac:dyDescent="0.2">
      <c r="A3" s="269" t="s">
        <v>194</v>
      </c>
    </row>
    <row r="4" spans="1:18" x14ac:dyDescent="0.2">
      <c r="A4" s="269" t="s">
        <v>195</v>
      </c>
    </row>
    <row r="5" spans="1:18" x14ac:dyDescent="0.2">
      <c r="A5" s="269" t="s">
        <v>196</v>
      </c>
    </row>
    <row r="8" spans="1:18" x14ac:dyDescent="0.2">
      <c r="A8" s="267" t="s">
        <v>197</v>
      </c>
      <c r="B8" s="268"/>
    </row>
    <row r="9" spans="1:18" x14ac:dyDescent="0.2">
      <c r="A9" s="271" t="s">
        <v>198</v>
      </c>
      <c r="B9" s="272"/>
      <c r="C9" s="272"/>
      <c r="D9" s="272"/>
      <c r="E9" s="272"/>
      <c r="F9" s="272"/>
      <c r="G9" s="272"/>
      <c r="H9" s="272"/>
      <c r="I9" s="272"/>
      <c r="J9" s="272"/>
    </row>
    <row r="10" spans="1:18" x14ac:dyDescent="0.2">
      <c r="A10" s="271" t="s">
        <v>199</v>
      </c>
      <c r="B10" s="272"/>
      <c r="C10" s="272"/>
      <c r="D10" s="272"/>
      <c r="E10" s="272"/>
      <c r="F10" s="272"/>
      <c r="G10" s="272"/>
      <c r="H10" s="272"/>
      <c r="I10" s="272"/>
      <c r="J10" s="272"/>
      <c r="K10" s="272"/>
      <c r="L10" s="272"/>
      <c r="M10" s="272"/>
    </row>
    <row r="11" spans="1:18" x14ac:dyDescent="0.2">
      <c r="A11" s="271" t="s">
        <v>200</v>
      </c>
      <c r="B11" s="272"/>
      <c r="C11" s="272"/>
      <c r="D11" s="272"/>
      <c r="E11" s="272"/>
      <c r="F11" s="272"/>
      <c r="G11" s="272"/>
      <c r="H11" s="272"/>
      <c r="I11" s="272"/>
      <c r="J11" s="272"/>
      <c r="K11" s="272"/>
      <c r="L11" s="272"/>
      <c r="M11" s="272"/>
      <c r="N11" s="272"/>
      <c r="O11" s="272"/>
      <c r="P11" s="272"/>
      <c r="Q11" s="272"/>
      <c r="R11" s="272"/>
    </row>
    <row r="12" spans="1:18" x14ac:dyDescent="0.2">
      <c r="A12" s="271" t="s">
        <v>201</v>
      </c>
      <c r="B12" s="272"/>
      <c r="C12" s="272"/>
      <c r="D12" s="272"/>
      <c r="E12" s="272"/>
      <c r="F12" s="272"/>
      <c r="G12" s="272"/>
      <c r="H12" s="272"/>
      <c r="I12" s="272"/>
      <c r="J12" s="272"/>
      <c r="K12" s="272"/>
      <c r="L12" s="272"/>
      <c r="M12" s="272"/>
      <c r="N12" s="272"/>
      <c r="O12" s="272"/>
      <c r="P12" s="272"/>
      <c r="Q12" s="272"/>
    </row>
    <row r="13" spans="1:18" x14ac:dyDescent="0.2">
      <c r="A13" s="273" t="s">
        <v>202</v>
      </c>
      <c r="B13" s="274"/>
      <c r="C13" s="274"/>
      <c r="D13" s="274"/>
      <c r="E13" s="274"/>
      <c r="F13" s="274"/>
      <c r="G13" s="274"/>
      <c r="H13" s="274"/>
      <c r="I13" s="274"/>
      <c r="J13" s="274"/>
      <c r="K13" s="274"/>
      <c r="L13" s="274"/>
      <c r="M13" s="274"/>
      <c r="N13" s="274"/>
      <c r="O13" s="274"/>
      <c r="P13" s="274"/>
      <c r="Q13" s="274"/>
      <c r="R13" s="274"/>
    </row>
    <row r="15" spans="1:18" x14ac:dyDescent="0.2">
      <c r="E15" s="269" t="s">
        <v>203</v>
      </c>
    </row>
    <row r="16" spans="1:18" x14ac:dyDescent="0.2">
      <c r="A16" s="267" t="s">
        <v>204</v>
      </c>
      <c r="B16" s="268"/>
    </row>
    <row r="17" spans="1:2" x14ac:dyDescent="0.2">
      <c r="A17" s="269" t="s">
        <v>205</v>
      </c>
      <c r="B17" s="269" t="s">
        <v>206</v>
      </c>
    </row>
    <row r="19" spans="1:2" x14ac:dyDescent="0.2">
      <c r="A19" s="269" t="s">
        <v>207</v>
      </c>
      <c r="B19" s="270" t="s">
        <v>208</v>
      </c>
    </row>
    <row r="21" spans="1:2" x14ac:dyDescent="0.2">
      <c r="A21" s="269" t="s">
        <v>209</v>
      </c>
      <c r="B21" s="269" t="s">
        <v>210</v>
      </c>
    </row>
    <row r="22" spans="1:2" x14ac:dyDescent="0.2">
      <c r="B22" s="269" t="s">
        <v>211</v>
      </c>
    </row>
    <row r="23" spans="1:2" x14ac:dyDescent="0.2">
      <c r="B23" s="269" t="s">
        <v>212</v>
      </c>
    </row>
    <row r="25" spans="1:2" x14ac:dyDescent="0.2">
      <c r="A25" s="269" t="s">
        <v>213</v>
      </c>
      <c r="B25" s="269" t="s">
        <v>214</v>
      </c>
    </row>
    <row r="27" spans="1:2" x14ac:dyDescent="0.2">
      <c r="A27" s="269" t="s">
        <v>215</v>
      </c>
      <c r="B27" s="269" t="s">
        <v>216</v>
      </c>
    </row>
    <row r="30" spans="1:2" x14ac:dyDescent="0.2">
      <c r="A30" s="267" t="s">
        <v>217</v>
      </c>
      <c r="B30" s="268"/>
    </row>
    <row r="31" spans="1:2" x14ac:dyDescent="0.2">
      <c r="A31" s="269" t="s">
        <v>218</v>
      </c>
    </row>
    <row r="32" spans="1:2" x14ac:dyDescent="0.2">
      <c r="A32" s="270" t="s">
        <v>219</v>
      </c>
    </row>
    <row r="46" spans="1:1" x14ac:dyDescent="0.2">
      <c r="A46" s="275"/>
    </row>
  </sheetData>
  <hyperlinks>
    <hyperlink ref="B19" r:id="rId1" xr:uid="{5F2DEA27-AF6C-427E-94B2-5CDB632FE658}"/>
    <hyperlink ref="A2" r:id="rId2" xr:uid="{88490F58-4020-4236-A75E-D1594D4AF283}"/>
    <hyperlink ref="A32" r:id="rId3" xr:uid="{9EAD2105-A1F1-44F8-BC0F-740332F0A9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4"/>
  <sheetViews>
    <sheetView topLeftCell="A22" workbookViewId="0">
      <selection activeCell="V2" sqref="V2:V54"/>
    </sheetView>
  </sheetViews>
  <sheetFormatPr defaultRowHeight="12.75" x14ac:dyDescent="0.2"/>
  <cols>
    <col min="1" max="1" width="12.42578125" style="143" bestFit="1" customWidth="1"/>
    <col min="2" max="21" width="9.140625" style="143"/>
    <col min="22" max="22" width="12.5703125" style="247" bestFit="1" customWidth="1"/>
    <col min="23" max="16384" width="9.140625" style="143"/>
  </cols>
  <sheetData>
    <row r="1" spans="1:22" s="244" customFormat="1" ht="115.5" thickBot="1" x14ac:dyDescent="0.25">
      <c r="A1" s="230" t="s">
        <v>17</v>
      </c>
      <c r="B1" s="231" t="s">
        <v>177</v>
      </c>
      <c r="C1" s="231" t="s">
        <v>178</v>
      </c>
      <c r="D1" s="232" t="s">
        <v>20</v>
      </c>
      <c r="E1" s="230" t="s">
        <v>4</v>
      </c>
      <c r="F1" s="230" t="s">
        <v>18</v>
      </c>
      <c r="G1" s="230" t="s">
        <v>19</v>
      </c>
      <c r="H1" s="230" t="s">
        <v>21</v>
      </c>
      <c r="I1" s="233" t="s">
        <v>22</v>
      </c>
      <c r="J1" s="232" t="s">
        <v>179</v>
      </c>
      <c r="K1" s="230" t="s">
        <v>180</v>
      </c>
      <c r="L1" s="230" t="s">
        <v>181</v>
      </c>
      <c r="M1" s="230" t="s">
        <v>182</v>
      </c>
      <c r="N1" s="234" t="s">
        <v>183</v>
      </c>
      <c r="O1" s="230" t="s">
        <v>184</v>
      </c>
      <c r="P1" s="230" t="s">
        <v>185</v>
      </c>
      <c r="Q1" s="230" t="s">
        <v>186</v>
      </c>
      <c r="R1" s="234" t="s">
        <v>187</v>
      </c>
      <c r="S1" s="230" t="s">
        <v>188</v>
      </c>
      <c r="T1" s="230" t="s">
        <v>189</v>
      </c>
      <c r="U1" s="233" t="s">
        <v>190</v>
      </c>
      <c r="V1" s="235" t="s">
        <v>191</v>
      </c>
    </row>
    <row r="2" spans="1:22" ht="13.5" thickTop="1" x14ac:dyDescent="0.2">
      <c r="A2" s="240" t="s">
        <v>172</v>
      </c>
      <c r="B2" s="240" t="s">
        <v>124</v>
      </c>
      <c r="C2" s="240" t="s">
        <v>42</v>
      </c>
      <c r="D2" s="240">
        <v>4.5580999755859377</v>
      </c>
      <c r="E2" s="240">
        <v>6377</v>
      </c>
      <c r="F2" s="240">
        <v>3330</v>
      </c>
      <c r="G2" s="240">
        <v>3228</v>
      </c>
      <c r="H2" s="240">
        <v>1399.0478563779736</v>
      </c>
      <c r="I2" s="240">
        <v>730.56756495823299</v>
      </c>
      <c r="J2" s="240">
        <v>1980</v>
      </c>
      <c r="K2" s="240">
        <v>1500</v>
      </c>
      <c r="L2" s="240">
        <v>130</v>
      </c>
      <c r="M2" s="240">
        <v>150</v>
      </c>
      <c r="N2" s="241">
        <v>7.575757575757576E-2</v>
      </c>
      <c r="O2" s="240">
        <v>115</v>
      </c>
      <c r="P2" s="240">
        <v>40</v>
      </c>
      <c r="Q2" s="240">
        <v>155</v>
      </c>
      <c r="R2" s="241">
        <v>7.8282828282828287E-2</v>
      </c>
      <c r="S2" s="240">
        <v>0</v>
      </c>
      <c r="T2" s="240">
        <v>0</v>
      </c>
      <c r="U2" s="240">
        <v>35</v>
      </c>
      <c r="V2" s="144" t="s">
        <v>6</v>
      </c>
    </row>
    <row r="3" spans="1:22" x14ac:dyDescent="0.2">
      <c r="A3" s="238" t="s">
        <v>135</v>
      </c>
      <c r="B3" s="238" t="s">
        <v>124</v>
      </c>
      <c r="C3" s="238" t="s">
        <v>42</v>
      </c>
      <c r="D3" s="238">
        <v>1.3030000305175782</v>
      </c>
      <c r="E3" s="238">
        <v>2874</v>
      </c>
      <c r="F3" s="238">
        <v>1176</v>
      </c>
      <c r="G3" s="238">
        <v>1144</v>
      </c>
      <c r="H3" s="238">
        <v>2205.679150182666</v>
      </c>
      <c r="I3" s="238">
        <v>902.53259589937909</v>
      </c>
      <c r="J3" s="238">
        <v>1415</v>
      </c>
      <c r="K3" s="238">
        <v>1205</v>
      </c>
      <c r="L3" s="238">
        <v>65</v>
      </c>
      <c r="M3" s="238">
        <v>55</v>
      </c>
      <c r="N3" s="239">
        <v>3.8869257950530034E-2</v>
      </c>
      <c r="O3" s="238">
        <v>40</v>
      </c>
      <c r="P3" s="238">
        <v>30</v>
      </c>
      <c r="Q3" s="238">
        <v>70</v>
      </c>
      <c r="R3" s="239">
        <v>4.9469964664310952E-2</v>
      </c>
      <c r="S3" s="238">
        <v>10</v>
      </c>
      <c r="T3" s="238">
        <v>0</v>
      </c>
      <c r="U3" s="238">
        <v>0</v>
      </c>
      <c r="V3" s="245" t="s">
        <v>7</v>
      </c>
    </row>
    <row r="4" spans="1:22" x14ac:dyDescent="0.2">
      <c r="A4" s="238" t="s">
        <v>136</v>
      </c>
      <c r="B4" s="238" t="s">
        <v>124</v>
      </c>
      <c r="C4" s="238" t="s">
        <v>42</v>
      </c>
      <c r="D4" s="238">
        <v>3.9379000854492188</v>
      </c>
      <c r="E4" s="238">
        <v>4497</v>
      </c>
      <c r="F4" s="238">
        <v>1741</v>
      </c>
      <c r="G4" s="238">
        <v>1704</v>
      </c>
      <c r="H4" s="238">
        <v>1141.9792027270294</v>
      </c>
      <c r="I4" s="238">
        <v>442.11380741555666</v>
      </c>
      <c r="J4" s="238">
        <v>2175</v>
      </c>
      <c r="K4" s="238">
        <v>1750</v>
      </c>
      <c r="L4" s="238">
        <v>175</v>
      </c>
      <c r="M4" s="238">
        <v>75</v>
      </c>
      <c r="N4" s="239">
        <v>3.4482758620689655E-2</v>
      </c>
      <c r="O4" s="238">
        <v>80</v>
      </c>
      <c r="P4" s="238">
        <v>65</v>
      </c>
      <c r="Q4" s="238">
        <v>145</v>
      </c>
      <c r="R4" s="239">
        <v>6.6666666666666666E-2</v>
      </c>
      <c r="S4" s="238">
        <v>10</v>
      </c>
      <c r="T4" s="238">
        <v>0</v>
      </c>
      <c r="U4" s="238">
        <v>25</v>
      </c>
      <c r="V4" s="245" t="s">
        <v>7</v>
      </c>
    </row>
    <row r="5" spans="1:22" x14ac:dyDescent="0.2">
      <c r="A5" s="238" t="s">
        <v>137</v>
      </c>
      <c r="B5" s="238" t="s">
        <v>124</v>
      </c>
      <c r="C5" s="238" t="s">
        <v>42</v>
      </c>
      <c r="D5" s="238">
        <v>6.8629998779296875</v>
      </c>
      <c r="E5" s="238">
        <v>4816</v>
      </c>
      <c r="F5" s="238">
        <v>2080</v>
      </c>
      <c r="G5" s="238">
        <v>1994</v>
      </c>
      <c r="H5" s="238">
        <v>701.73394807822854</v>
      </c>
      <c r="I5" s="238">
        <v>303.07446262514856</v>
      </c>
      <c r="J5" s="238">
        <v>2435</v>
      </c>
      <c r="K5" s="238">
        <v>1815</v>
      </c>
      <c r="L5" s="238">
        <v>250</v>
      </c>
      <c r="M5" s="238">
        <v>130</v>
      </c>
      <c r="N5" s="239">
        <v>5.3388090349075976E-2</v>
      </c>
      <c r="O5" s="238">
        <v>90</v>
      </c>
      <c r="P5" s="238">
        <v>70</v>
      </c>
      <c r="Q5" s="238">
        <v>160</v>
      </c>
      <c r="R5" s="239">
        <v>6.5708418891170434E-2</v>
      </c>
      <c r="S5" s="238">
        <v>10</v>
      </c>
      <c r="T5" s="238">
        <v>10</v>
      </c>
      <c r="U5" s="238">
        <v>70</v>
      </c>
      <c r="V5" s="245" t="s">
        <v>7</v>
      </c>
    </row>
    <row r="6" spans="1:22" x14ac:dyDescent="0.2">
      <c r="A6" s="238" t="s">
        <v>138</v>
      </c>
      <c r="B6" s="238" t="s">
        <v>124</v>
      </c>
      <c r="C6" s="238" t="s">
        <v>42</v>
      </c>
      <c r="D6" s="238">
        <v>1.99</v>
      </c>
      <c r="E6" s="238">
        <v>5213</v>
      </c>
      <c r="F6" s="238">
        <v>2586</v>
      </c>
      <c r="G6" s="238">
        <v>2467</v>
      </c>
      <c r="H6" s="238">
        <v>2619.5979899497488</v>
      </c>
      <c r="I6" s="238">
        <v>1299.497487437186</v>
      </c>
      <c r="J6" s="238">
        <v>2865</v>
      </c>
      <c r="K6" s="238">
        <v>2150</v>
      </c>
      <c r="L6" s="238">
        <v>210</v>
      </c>
      <c r="M6" s="238">
        <v>140</v>
      </c>
      <c r="N6" s="239">
        <v>4.8865619546247817E-2</v>
      </c>
      <c r="O6" s="238">
        <v>225</v>
      </c>
      <c r="P6" s="238">
        <v>100</v>
      </c>
      <c r="Q6" s="238">
        <v>325</v>
      </c>
      <c r="R6" s="239">
        <v>0.11343804537521815</v>
      </c>
      <c r="S6" s="238">
        <v>0</v>
      </c>
      <c r="T6" s="238">
        <v>20</v>
      </c>
      <c r="U6" s="238">
        <v>20</v>
      </c>
      <c r="V6" s="245" t="s">
        <v>7</v>
      </c>
    </row>
    <row r="7" spans="1:22" x14ac:dyDescent="0.2">
      <c r="A7" s="238" t="s">
        <v>139</v>
      </c>
      <c r="B7" s="238" t="s">
        <v>124</v>
      </c>
      <c r="C7" s="238" t="s">
        <v>42</v>
      </c>
      <c r="D7" s="238">
        <v>11.817299804687501</v>
      </c>
      <c r="E7" s="238">
        <v>6466</v>
      </c>
      <c r="F7" s="238">
        <v>2702</v>
      </c>
      <c r="G7" s="238">
        <v>2559</v>
      </c>
      <c r="H7" s="238">
        <v>547.16391281155177</v>
      </c>
      <c r="I7" s="238">
        <v>228.64783365555414</v>
      </c>
      <c r="J7" s="238">
        <v>3190</v>
      </c>
      <c r="K7" s="238">
        <v>2495</v>
      </c>
      <c r="L7" s="238">
        <v>275</v>
      </c>
      <c r="M7" s="238">
        <v>160</v>
      </c>
      <c r="N7" s="239">
        <v>5.0156739811912224E-2</v>
      </c>
      <c r="O7" s="238">
        <v>125</v>
      </c>
      <c r="P7" s="238">
        <v>70</v>
      </c>
      <c r="Q7" s="238">
        <v>195</v>
      </c>
      <c r="R7" s="239">
        <v>6.1128526645768025E-2</v>
      </c>
      <c r="S7" s="238">
        <v>10</v>
      </c>
      <c r="T7" s="238">
        <v>15</v>
      </c>
      <c r="U7" s="238">
        <v>45</v>
      </c>
      <c r="V7" s="245" t="s">
        <v>7</v>
      </c>
    </row>
    <row r="8" spans="1:22" x14ac:dyDescent="0.2">
      <c r="A8" s="240" t="s">
        <v>173</v>
      </c>
      <c r="B8" s="240" t="s">
        <v>124</v>
      </c>
      <c r="C8" s="240" t="s">
        <v>42</v>
      </c>
      <c r="D8" s="240">
        <v>1.5791000366210937</v>
      </c>
      <c r="E8" s="240">
        <v>4707</v>
      </c>
      <c r="F8" s="240">
        <v>2253</v>
      </c>
      <c r="G8" s="240">
        <v>1905</v>
      </c>
      <c r="H8" s="240">
        <v>2980.8117857256743</v>
      </c>
      <c r="I8" s="240">
        <v>1426.762046577426</v>
      </c>
      <c r="J8" s="240">
        <v>1820</v>
      </c>
      <c r="K8" s="240">
        <v>1225</v>
      </c>
      <c r="L8" s="240">
        <v>200</v>
      </c>
      <c r="M8" s="240">
        <v>180</v>
      </c>
      <c r="N8" s="241">
        <v>9.8901098901098897E-2</v>
      </c>
      <c r="O8" s="240">
        <v>135</v>
      </c>
      <c r="P8" s="240">
        <v>25</v>
      </c>
      <c r="Q8" s="240">
        <v>160</v>
      </c>
      <c r="R8" s="241">
        <v>8.7912087912087919E-2</v>
      </c>
      <c r="S8" s="240">
        <v>0</v>
      </c>
      <c r="T8" s="240">
        <v>0</v>
      </c>
      <c r="U8" s="240">
        <v>45</v>
      </c>
      <c r="V8" s="144" t="s">
        <v>6</v>
      </c>
    </row>
    <row r="9" spans="1:22" x14ac:dyDescent="0.2">
      <c r="A9" s="240" t="s">
        <v>174</v>
      </c>
      <c r="B9" s="240" t="s">
        <v>124</v>
      </c>
      <c r="C9" s="240" t="s">
        <v>42</v>
      </c>
      <c r="D9" s="240">
        <v>1.6327000427246094</v>
      </c>
      <c r="E9" s="240">
        <v>3876</v>
      </c>
      <c r="F9" s="240">
        <v>1901</v>
      </c>
      <c r="G9" s="240">
        <v>1709</v>
      </c>
      <c r="H9" s="240">
        <v>2373.981685902223</v>
      </c>
      <c r="I9" s="240">
        <v>1164.3289950722719</v>
      </c>
      <c r="J9" s="240">
        <v>1515</v>
      </c>
      <c r="K9" s="240">
        <v>995</v>
      </c>
      <c r="L9" s="240">
        <v>190</v>
      </c>
      <c r="M9" s="240">
        <v>135</v>
      </c>
      <c r="N9" s="241">
        <v>8.9108910891089105E-2</v>
      </c>
      <c r="O9" s="240">
        <v>115</v>
      </c>
      <c r="P9" s="240">
        <v>40</v>
      </c>
      <c r="Q9" s="240">
        <v>155</v>
      </c>
      <c r="R9" s="241">
        <v>0.10231023102310231</v>
      </c>
      <c r="S9" s="240">
        <v>0</v>
      </c>
      <c r="T9" s="240">
        <v>10</v>
      </c>
      <c r="U9" s="240">
        <v>30</v>
      </c>
      <c r="V9" s="144" t="s">
        <v>6</v>
      </c>
    </row>
    <row r="10" spans="1:22" x14ac:dyDescent="0.2">
      <c r="A10" s="238" t="s">
        <v>140</v>
      </c>
      <c r="B10" s="238" t="s">
        <v>124</v>
      </c>
      <c r="C10" s="238" t="s">
        <v>42</v>
      </c>
      <c r="D10" s="238">
        <v>1.7063999938964844</v>
      </c>
      <c r="E10" s="238">
        <v>5058</v>
      </c>
      <c r="F10" s="238">
        <v>2134</v>
      </c>
      <c r="G10" s="238">
        <v>2068</v>
      </c>
      <c r="H10" s="238">
        <v>2964.1350316992757</v>
      </c>
      <c r="I10" s="238">
        <v>1250.5860335401849</v>
      </c>
      <c r="J10" s="238">
        <v>2630</v>
      </c>
      <c r="K10" s="238">
        <v>2110</v>
      </c>
      <c r="L10" s="238">
        <v>220</v>
      </c>
      <c r="M10" s="238">
        <v>85</v>
      </c>
      <c r="N10" s="239">
        <v>3.2319391634980987E-2</v>
      </c>
      <c r="O10" s="238">
        <v>105</v>
      </c>
      <c r="P10" s="238">
        <v>55</v>
      </c>
      <c r="Q10" s="238">
        <v>160</v>
      </c>
      <c r="R10" s="239">
        <v>6.0836501901140684E-2</v>
      </c>
      <c r="S10" s="238">
        <v>10</v>
      </c>
      <c r="T10" s="238">
        <v>10</v>
      </c>
      <c r="U10" s="238">
        <v>35</v>
      </c>
      <c r="V10" s="245" t="s">
        <v>7</v>
      </c>
    </row>
    <row r="11" spans="1:22" x14ac:dyDescent="0.2">
      <c r="A11" s="238" t="s">
        <v>141</v>
      </c>
      <c r="B11" s="238" t="s">
        <v>124</v>
      </c>
      <c r="C11" s="238" t="s">
        <v>42</v>
      </c>
      <c r="D11" s="238">
        <v>1.9019999694824219</v>
      </c>
      <c r="E11" s="238">
        <v>4863</v>
      </c>
      <c r="F11" s="238">
        <v>1515</v>
      </c>
      <c r="G11" s="238">
        <v>1482</v>
      </c>
      <c r="H11" s="238">
        <v>2556.7823754084152</v>
      </c>
      <c r="I11" s="238">
        <v>796.52998123457724</v>
      </c>
      <c r="J11" s="238">
        <v>2595</v>
      </c>
      <c r="K11" s="238">
        <v>2155</v>
      </c>
      <c r="L11" s="238">
        <v>210</v>
      </c>
      <c r="M11" s="238">
        <v>80</v>
      </c>
      <c r="N11" s="239">
        <v>3.0828516377649325E-2</v>
      </c>
      <c r="O11" s="238">
        <v>40</v>
      </c>
      <c r="P11" s="238">
        <v>40</v>
      </c>
      <c r="Q11" s="238">
        <v>80</v>
      </c>
      <c r="R11" s="239">
        <v>3.0828516377649325E-2</v>
      </c>
      <c r="S11" s="238">
        <v>20</v>
      </c>
      <c r="T11" s="238">
        <v>0</v>
      </c>
      <c r="U11" s="238">
        <v>45</v>
      </c>
      <c r="V11" s="245" t="s">
        <v>7</v>
      </c>
    </row>
    <row r="12" spans="1:22" x14ac:dyDescent="0.2">
      <c r="A12" s="236" t="s">
        <v>123</v>
      </c>
      <c r="B12" s="236" t="s">
        <v>124</v>
      </c>
      <c r="C12" s="236" t="s">
        <v>42</v>
      </c>
      <c r="D12" s="236">
        <v>0.87110000610351568</v>
      </c>
      <c r="E12" s="236">
        <v>1631</v>
      </c>
      <c r="F12" s="236">
        <v>747</v>
      </c>
      <c r="G12" s="236">
        <v>649</v>
      </c>
      <c r="H12" s="236">
        <v>1872.3452974080026</v>
      </c>
      <c r="I12" s="236">
        <v>857.53644216050157</v>
      </c>
      <c r="J12" s="236">
        <v>440</v>
      </c>
      <c r="K12" s="236">
        <v>195</v>
      </c>
      <c r="L12" s="236">
        <v>45</v>
      </c>
      <c r="M12" s="236">
        <v>45</v>
      </c>
      <c r="N12" s="237">
        <v>0.10227272727272728</v>
      </c>
      <c r="O12" s="236">
        <v>110</v>
      </c>
      <c r="P12" s="236">
        <v>30</v>
      </c>
      <c r="Q12" s="236">
        <v>140</v>
      </c>
      <c r="R12" s="237">
        <v>0.31818181818181818</v>
      </c>
      <c r="S12" s="236">
        <v>0</v>
      </c>
      <c r="T12" s="236">
        <v>10</v>
      </c>
      <c r="U12" s="236">
        <v>0</v>
      </c>
      <c r="V12" s="145" t="s">
        <v>5</v>
      </c>
    </row>
    <row r="13" spans="1:22" x14ac:dyDescent="0.2">
      <c r="A13" s="236" t="s">
        <v>125</v>
      </c>
      <c r="B13" s="236" t="s">
        <v>124</v>
      </c>
      <c r="C13" s="236" t="s">
        <v>42</v>
      </c>
      <c r="D13" s="236">
        <v>1.1605999755859375</v>
      </c>
      <c r="E13" s="236">
        <v>2621</v>
      </c>
      <c r="F13" s="236">
        <v>2208</v>
      </c>
      <c r="G13" s="236">
        <v>1887</v>
      </c>
      <c r="H13" s="236">
        <v>2258.3147123338244</v>
      </c>
      <c r="I13" s="236">
        <v>1902.4642826528363</v>
      </c>
      <c r="J13" s="236">
        <v>990</v>
      </c>
      <c r="K13" s="236">
        <v>450</v>
      </c>
      <c r="L13" s="236">
        <v>60</v>
      </c>
      <c r="M13" s="236">
        <v>115</v>
      </c>
      <c r="N13" s="237">
        <v>0.11616161616161616</v>
      </c>
      <c r="O13" s="236">
        <v>270</v>
      </c>
      <c r="P13" s="236">
        <v>65</v>
      </c>
      <c r="Q13" s="236">
        <v>335</v>
      </c>
      <c r="R13" s="237">
        <v>0.3383838383838384</v>
      </c>
      <c r="S13" s="236">
        <v>0</v>
      </c>
      <c r="T13" s="236">
        <v>0</v>
      </c>
      <c r="U13" s="236">
        <v>10</v>
      </c>
      <c r="V13" s="145" t="s">
        <v>5</v>
      </c>
    </row>
    <row r="14" spans="1:22" x14ac:dyDescent="0.2">
      <c r="A14" s="236" t="s">
        <v>126</v>
      </c>
      <c r="B14" s="236" t="s">
        <v>124</v>
      </c>
      <c r="C14" s="236" t="s">
        <v>42</v>
      </c>
      <c r="D14" s="236">
        <v>1.5213999938964844</v>
      </c>
      <c r="E14" s="236">
        <v>4353</v>
      </c>
      <c r="F14" s="236">
        <v>2469</v>
      </c>
      <c r="G14" s="236">
        <v>2314</v>
      </c>
      <c r="H14" s="236">
        <v>2861.18050313084</v>
      </c>
      <c r="I14" s="236">
        <v>1622.847383926038</v>
      </c>
      <c r="J14" s="236">
        <v>2320</v>
      </c>
      <c r="K14" s="236">
        <v>1435</v>
      </c>
      <c r="L14" s="236">
        <v>220</v>
      </c>
      <c r="M14" s="236">
        <v>105</v>
      </c>
      <c r="N14" s="237">
        <v>4.5258620689655173E-2</v>
      </c>
      <c r="O14" s="236">
        <v>360</v>
      </c>
      <c r="P14" s="236">
        <v>155</v>
      </c>
      <c r="Q14" s="236">
        <v>515</v>
      </c>
      <c r="R14" s="237">
        <v>0.22198275862068967</v>
      </c>
      <c r="S14" s="236">
        <v>10</v>
      </c>
      <c r="T14" s="236">
        <v>0</v>
      </c>
      <c r="U14" s="236">
        <v>30</v>
      </c>
      <c r="V14" s="145" t="s">
        <v>5</v>
      </c>
    </row>
    <row r="15" spans="1:22" x14ac:dyDescent="0.2">
      <c r="A15" s="236" t="s">
        <v>127</v>
      </c>
      <c r="B15" s="236" t="s">
        <v>124</v>
      </c>
      <c r="C15" s="236" t="s">
        <v>42</v>
      </c>
      <c r="D15" s="236">
        <v>2.0630999755859376</v>
      </c>
      <c r="E15" s="236">
        <v>5764</v>
      </c>
      <c r="F15" s="236">
        <v>3140</v>
      </c>
      <c r="G15" s="236">
        <v>2906</v>
      </c>
      <c r="H15" s="236">
        <v>2793.853942227388</v>
      </c>
      <c r="I15" s="236">
        <v>1521.9815021849408</v>
      </c>
      <c r="J15" s="236">
        <v>3475</v>
      </c>
      <c r="K15" s="236">
        <v>2335</v>
      </c>
      <c r="L15" s="236">
        <v>210</v>
      </c>
      <c r="M15" s="236">
        <v>115</v>
      </c>
      <c r="N15" s="237">
        <v>3.3093525179856115E-2</v>
      </c>
      <c r="O15" s="236">
        <v>470</v>
      </c>
      <c r="P15" s="236">
        <v>265</v>
      </c>
      <c r="Q15" s="236">
        <v>735</v>
      </c>
      <c r="R15" s="237">
        <v>0.21151079136690648</v>
      </c>
      <c r="S15" s="236">
        <v>30</v>
      </c>
      <c r="T15" s="236">
        <v>10</v>
      </c>
      <c r="U15" s="236">
        <v>40</v>
      </c>
      <c r="V15" s="145" t="s">
        <v>5</v>
      </c>
    </row>
    <row r="16" spans="1:22" x14ac:dyDescent="0.2">
      <c r="A16" s="238" t="s">
        <v>142</v>
      </c>
      <c r="B16" s="238" t="s">
        <v>124</v>
      </c>
      <c r="C16" s="238" t="s">
        <v>42</v>
      </c>
      <c r="D16" s="238">
        <v>1.2206999969482422</v>
      </c>
      <c r="E16" s="238">
        <v>3261</v>
      </c>
      <c r="F16" s="238">
        <v>1490</v>
      </c>
      <c r="G16" s="238">
        <v>1406</v>
      </c>
      <c r="H16" s="238">
        <v>2671.4180455087417</v>
      </c>
      <c r="I16" s="238">
        <v>1220.6111278160151</v>
      </c>
      <c r="J16" s="238">
        <v>1620</v>
      </c>
      <c r="K16" s="238">
        <v>1135</v>
      </c>
      <c r="L16" s="238">
        <v>155</v>
      </c>
      <c r="M16" s="238">
        <v>85</v>
      </c>
      <c r="N16" s="239">
        <v>5.2469135802469133E-2</v>
      </c>
      <c r="O16" s="238">
        <v>125</v>
      </c>
      <c r="P16" s="238">
        <v>65</v>
      </c>
      <c r="Q16" s="238">
        <v>190</v>
      </c>
      <c r="R16" s="239">
        <v>0.11728395061728394</v>
      </c>
      <c r="S16" s="238">
        <v>0</v>
      </c>
      <c r="T16" s="238">
        <v>10</v>
      </c>
      <c r="U16" s="238">
        <v>40</v>
      </c>
      <c r="V16" s="245" t="s">
        <v>7</v>
      </c>
    </row>
    <row r="17" spans="1:22" x14ac:dyDescent="0.2">
      <c r="A17" s="236" t="s">
        <v>128</v>
      </c>
      <c r="B17" s="236" t="s">
        <v>124</v>
      </c>
      <c r="C17" s="236" t="s">
        <v>42</v>
      </c>
      <c r="D17" s="236">
        <v>1.3539999389648438</v>
      </c>
      <c r="E17" s="236">
        <v>3179</v>
      </c>
      <c r="F17" s="236">
        <v>1662</v>
      </c>
      <c r="G17" s="236">
        <v>1544</v>
      </c>
      <c r="H17" s="236">
        <v>2347.8583037680196</v>
      </c>
      <c r="I17" s="236">
        <v>1227.4742059963662</v>
      </c>
      <c r="J17" s="236">
        <v>1580</v>
      </c>
      <c r="K17" s="236">
        <v>1065</v>
      </c>
      <c r="L17" s="236">
        <v>70</v>
      </c>
      <c r="M17" s="236">
        <v>125</v>
      </c>
      <c r="N17" s="237">
        <v>7.9113924050632917E-2</v>
      </c>
      <c r="O17" s="236">
        <v>225</v>
      </c>
      <c r="P17" s="236">
        <v>85</v>
      </c>
      <c r="Q17" s="236">
        <v>310</v>
      </c>
      <c r="R17" s="237">
        <v>0.19620253164556961</v>
      </c>
      <c r="S17" s="236">
        <v>0</v>
      </c>
      <c r="T17" s="236">
        <v>0</v>
      </c>
      <c r="U17" s="236">
        <v>0</v>
      </c>
      <c r="V17" s="145" t="s">
        <v>5</v>
      </c>
    </row>
    <row r="18" spans="1:22" x14ac:dyDescent="0.2">
      <c r="A18" s="236" t="s">
        <v>129</v>
      </c>
      <c r="B18" s="236" t="s">
        <v>124</v>
      </c>
      <c r="C18" s="236" t="s">
        <v>42</v>
      </c>
      <c r="D18" s="236">
        <v>2.6620001220703124</v>
      </c>
      <c r="E18" s="236">
        <v>3178</v>
      </c>
      <c r="F18" s="236">
        <v>1626</v>
      </c>
      <c r="G18" s="236">
        <v>1400</v>
      </c>
      <c r="H18" s="236">
        <v>1193.8391638871826</v>
      </c>
      <c r="I18" s="236">
        <v>610.81890512289465</v>
      </c>
      <c r="J18" s="236">
        <v>1505</v>
      </c>
      <c r="K18" s="236">
        <v>895</v>
      </c>
      <c r="L18" s="236">
        <v>125</v>
      </c>
      <c r="M18" s="236">
        <v>100</v>
      </c>
      <c r="N18" s="237">
        <v>6.6445182724252497E-2</v>
      </c>
      <c r="O18" s="236">
        <v>295</v>
      </c>
      <c r="P18" s="236">
        <v>80</v>
      </c>
      <c r="Q18" s="236">
        <v>375</v>
      </c>
      <c r="R18" s="237">
        <v>0.24916943521594684</v>
      </c>
      <c r="S18" s="236">
        <v>0</v>
      </c>
      <c r="T18" s="236">
        <v>0</v>
      </c>
      <c r="U18" s="236">
        <v>0</v>
      </c>
      <c r="V18" s="145" t="s">
        <v>5</v>
      </c>
    </row>
    <row r="19" spans="1:22" x14ac:dyDescent="0.2">
      <c r="A19" s="238" t="s">
        <v>143</v>
      </c>
      <c r="B19" s="238" t="s">
        <v>124</v>
      </c>
      <c r="C19" s="238" t="s">
        <v>42</v>
      </c>
      <c r="D19" s="238">
        <v>1.7739999389648438</v>
      </c>
      <c r="E19" s="238">
        <v>5265</v>
      </c>
      <c r="F19" s="238">
        <v>2124</v>
      </c>
      <c r="G19" s="238">
        <v>2022</v>
      </c>
      <c r="H19" s="238">
        <v>2967.8693242076483</v>
      </c>
      <c r="I19" s="238">
        <v>1197.2942914752223</v>
      </c>
      <c r="J19" s="238">
        <v>2595</v>
      </c>
      <c r="K19" s="238">
        <v>1950</v>
      </c>
      <c r="L19" s="238">
        <v>215</v>
      </c>
      <c r="M19" s="238">
        <v>170</v>
      </c>
      <c r="N19" s="239">
        <v>6.5510597302504817E-2</v>
      </c>
      <c r="O19" s="238">
        <v>170</v>
      </c>
      <c r="P19" s="238">
        <v>45</v>
      </c>
      <c r="Q19" s="238">
        <v>215</v>
      </c>
      <c r="R19" s="239">
        <v>8.2851637764932567E-2</v>
      </c>
      <c r="S19" s="238">
        <v>10</v>
      </c>
      <c r="T19" s="238">
        <v>0</v>
      </c>
      <c r="U19" s="238">
        <v>40</v>
      </c>
      <c r="V19" s="245" t="s">
        <v>7</v>
      </c>
    </row>
    <row r="20" spans="1:22" x14ac:dyDescent="0.2">
      <c r="A20" s="238" t="s">
        <v>144</v>
      </c>
      <c r="B20" s="238" t="s">
        <v>124</v>
      </c>
      <c r="C20" s="238" t="s">
        <v>42</v>
      </c>
      <c r="D20" s="238">
        <v>1.6482000732421875</v>
      </c>
      <c r="E20" s="238">
        <v>4447</v>
      </c>
      <c r="F20" s="238">
        <v>1795</v>
      </c>
      <c r="G20" s="238">
        <v>1742</v>
      </c>
      <c r="H20" s="238">
        <v>2698.0947714995978</v>
      </c>
      <c r="I20" s="238">
        <v>1089.0668124222573</v>
      </c>
      <c r="J20" s="238">
        <v>2750</v>
      </c>
      <c r="K20" s="238">
        <v>2385</v>
      </c>
      <c r="L20" s="238">
        <v>170</v>
      </c>
      <c r="M20" s="238">
        <v>80</v>
      </c>
      <c r="N20" s="239">
        <v>2.9090909090909091E-2</v>
      </c>
      <c r="O20" s="238">
        <v>70</v>
      </c>
      <c r="P20" s="238">
        <v>15</v>
      </c>
      <c r="Q20" s="238">
        <v>85</v>
      </c>
      <c r="R20" s="239">
        <v>3.090909090909091E-2</v>
      </c>
      <c r="S20" s="238">
        <v>10</v>
      </c>
      <c r="T20" s="238">
        <v>10</v>
      </c>
      <c r="U20" s="238">
        <v>15</v>
      </c>
      <c r="V20" s="245" t="s">
        <v>7</v>
      </c>
    </row>
    <row r="21" spans="1:22" x14ac:dyDescent="0.2">
      <c r="A21" s="238" t="s">
        <v>145</v>
      </c>
      <c r="B21" s="238" t="s">
        <v>124</v>
      </c>
      <c r="C21" s="238" t="s">
        <v>42</v>
      </c>
      <c r="D21" s="238">
        <v>1.4416000366210937</v>
      </c>
      <c r="E21" s="238">
        <v>3896</v>
      </c>
      <c r="F21" s="238">
        <v>1749</v>
      </c>
      <c r="G21" s="238">
        <v>1705</v>
      </c>
      <c r="H21" s="238">
        <v>2702.5526505477014</v>
      </c>
      <c r="I21" s="238">
        <v>1213.2352632977231</v>
      </c>
      <c r="J21" s="238">
        <v>1845</v>
      </c>
      <c r="K21" s="238">
        <v>1470</v>
      </c>
      <c r="L21" s="238">
        <v>100</v>
      </c>
      <c r="M21" s="238">
        <v>125</v>
      </c>
      <c r="N21" s="239">
        <v>6.7750677506775062E-2</v>
      </c>
      <c r="O21" s="238">
        <v>100</v>
      </c>
      <c r="P21" s="238">
        <v>25</v>
      </c>
      <c r="Q21" s="238">
        <v>125</v>
      </c>
      <c r="R21" s="239">
        <v>6.7750677506775062E-2</v>
      </c>
      <c r="S21" s="238">
        <v>0</v>
      </c>
      <c r="T21" s="238">
        <v>0</v>
      </c>
      <c r="U21" s="238">
        <v>25</v>
      </c>
      <c r="V21" s="245" t="s">
        <v>7</v>
      </c>
    </row>
    <row r="22" spans="1:22" x14ac:dyDescent="0.2">
      <c r="A22" s="238" t="s">
        <v>146</v>
      </c>
      <c r="B22" s="238" t="s">
        <v>124</v>
      </c>
      <c r="C22" s="238" t="s">
        <v>42</v>
      </c>
      <c r="D22" s="238">
        <v>2.4514999389648438</v>
      </c>
      <c r="E22" s="238">
        <v>7559</v>
      </c>
      <c r="F22" s="238">
        <v>2854</v>
      </c>
      <c r="G22" s="238">
        <v>2754</v>
      </c>
      <c r="H22" s="238">
        <v>3083.4183920852229</v>
      </c>
      <c r="I22" s="238">
        <v>1164.185221723935</v>
      </c>
      <c r="J22" s="238">
        <v>4255</v>
      </c>
      <c r="K22" s="238">
        <v>3570</v>
      </c>
      <c r="L22" s="238">
        <v>370</v>
      </c>
      <c r="M22" s="238">
        <v>130</v>
      </c>
      <c r="N22" s="239">
        <v>3.0552291421856639E-2</v>
      </c>
      <c r="O22" s="238">
        <v>75</v>
      </c>
      <c r="P22" s="238">
        <v>55</v>
      </c>
      <c r="Q22" s="238">
        <v>130</v>
      </c>
      <c r="R22" s="239">
        <v>3.0552291421856639E-2</v>
      </c>
      <c r="S22" s="238">
        <v>10</v>
      </c>
      <c r="T22" s="238">
        <v>0</v>
      </c>
      <c r="U22" s="238">
        <v>45</v>
      </c>
      <c r="V22" s="245" t="s">
        <v>7</v>
      </c>
    </row>
    <row r="23" spans="1:22" x14ac:dyDescent="0.2">
      <c r="A23" s="238" t="s">
        <v>147</v>
      </c>
      <c r="B23" s="238" t="s">
        <v>124</v>
      </c>
      <c r="C23" s="238" t="s">
        <v>42</v>
      </c>
      <c r="D23" s="238">
        <v>3.6348999023437498</v>
      </c>
      <c r="E23" s="238">
        <v>6934</v>
      </c>
      <c r="F23" s="238">
        <v>3316</v>
      </c>
      <c r="G23" s="238">
        <v>3176</v>
      </c>
      <c r="H23" s="238">
        <v>1907.6178674216094</v>
      </c>
      <c r="I23" s="238">
        <v>912.26721205221463</v>
      </c>
      <c r="J23" s="238">
        <v>3615</v>
      </c>
      <c r="K23" s="238">
        <v>3130</v>
      </c>
      <c r="L23" s="238">
        <v>220</v>
      </c>
      <c r="M23" s="238">
        <v>130</v>
      </c>
      <c r="N23" s="239">
        <v>3.5961272475795295E-2</v>
      </c>
      <c r="O23" s="238">
        <v>70</v>
      </c>
      <c r="P23" s="238">
        <v>25</v>
      </c>
      <c r="Q23" s="238">
        <v>95</v>
      </c>
      <c r="R23" s="239">
        <v>2.6279391424619641E-2</v>
      </c>
      <c r="S23" s="238">
        <v>10</v>
      </c>
      <c r="T23" s="238">
        <v>0</v>
      </c>
      <c r="U23" s="238">
        <v>30</v>
      </c>
      <c r="V23" s="245" t="s">
        <v>7</v>
      </c>
    </row>
    <row r="24" spans="1:22" x14ac:dyDescent="0.2">
      <c r="A24" s="238" t="s">
        <v>148</v>
      </c>
      <c r="B24" s="238" t="s">
        <v>124</v>
      </c>
      <c r="C24" s="238" t="s">
        <v>42</v>
      </c>
      <c r="D24" s="238">
        <v>5.9077001953124997</v>
      </c>
      <c r="E24" s="238">
        <v>4904</v>
      </c>
      <c r="F24" s="238">
        <v>1890</v>
      </c>
      <c r="G24" s="238">
        <v>1816</v>
      </c>
      <c r="H24" s="238">
        <v>830.10305835951328</v>
      </c>
      <c r="I24" s="238">
        <v>319.92144785878469</v>
      </c>
      <c r="J24" s="238">
        <v>2830</v>
      </c>
      <c r="K24" s="238">
        <v>2390</v>
      </c>
      <c r="L24" s="238">
        <v>220</v>
      </c>
      <c r="M24" s="238">
        <v>80</v>
      </c>
      <c r="N24" s="239">
        <v>2.8268551236749116E-2</v>
      </c>
      <c r="O24" s="238">
        <v>40</v>
      </c>
      <c r="P24" s="238">
        <v>50</v>
      </c>
      <c r="Q24" s="238">
        <v>90</v>
      </c>
      <c r="R24" s="239">
        <v>3.1802120141342753E-2</v>
      </c>
      <c r="S24" s="238">
        <v>0</v>
      </c>
      <c r="T24" s="238">
        <v>0</v>
      </c>
      <c r="U24" s="238">
        <v>40</v>
      </c>
      <c r="V24" s="245" t="s">
        <v>7</v>
      </c>
    </row>
    <row r="25" spans="1:22" x14ac:dyDescent="0.2">
      <c r="A25" s="238" t="s">
        <v>149</v>
      </c>
      <c r="B25" s="238" t="s">
        <v>124</v>
      </c>
      <c r="C25" s="238" t="s">
        <v>42</v>
      </c>
      <c r="D25" s="238">
        <v>5.6513000488281246</v>
      </c>
      <c r="E25" s="238">
        <v>4758</v>
      </c>
      <c r="F25" s="238">
        <v>2389</v>
      </c>
      <c r="G25" s="238">
        <v>2188</v>
      </c>
      <c r="H25" s="238">
        <v>841.93016808347261</v>
      </c>
      <c r="I25" s="238">
        <v>422.73458838827577</v>
      </c>
      <c r="J25" s="238">
        <v>2675</v>
      </c>
      <c r="K25" s="238">
        <v>2005</v>
      </c>
      <c r="L25" s="238">
        <v>310</v>
      </c>
      <c r="M25" s="238">
        <v>40</v>
      </c>
      <c r="N25" s="239">
        <v>1.4953271028037384E-2</v>
      </c>
      <c r="O25" s="238">
        <v>170</v>
      </c>
      <c r="P25" s="238">
        <v>100</v>
      </c>
      <c r="Q25" s="238">
        <v>270</v>
      </c>
      <c r="R25" s="239">
        <v>0.10093457943925234</v>
      </c>
      <c r="S25" s="238">
        <v>10</v>
      </c>
      <c r="T25" s="238">
        <v>0</v>
      </c>
      <c r="U25" s="238">
        <v>30</v>
      </c>
      <c r="V25" s="245" t="s">
        <v>7</v>
      </c>
    </row>
    <row r="26" spans="1:22" x14ac:dyDescent="0.2">
      <c r="A26" s="238" t="s">
        <v>150</v>
      </c>
      <c r="B26" s="238" t="s">
        <v>124</v>
      </c>
      <c r="C26" s="238" t="s">
        <v>42</v>
      </c>
      <c r="D26" s="238">
        <v>2.9957998657226561</v>
      </c>
      <c r="E26" s="238">
        <v>5957</v>
      </c>
      <c r="F26" s="238">
        <v>2428</v>
      </c>
      <c r="G26" s="238">
        <v>2271</v>
      </c>
      <c r="H26" s="238">
        <v>1988.4505864890391</v>
      </c>
      <c r="I26" s="238">
        <v>810.46802484394607</v>
      </c>
      <c r="J26" s="238">
        <v>3325</v>
      </c>
      <c r="K26" s="238">
        <v>2710</v>
      </c>
      <c r="L26" s="238">
        <v>235</v>
      </c>
      <c r="M26" s="238">
        <v>135</v>
      </c>
      <c r="N26" s="239">
        <v>4.06015037593985E-2</v>
      </c>
      <c r="O26" s="238">
        <v>95</v>
      </c>
      <c r="P26" s="238">
        <v>130</v>
      </c>
      <c r="Q26" s="238">
        <v>225</v>
      </c>
      <c r="R26" s="239">
        <v>6.7669172932330823E-2</v>
      </c>
      <c r="S26" s="238">
        <v>0</v>
      </c>
      <c r="T26" s="238">
        <v>0</v>
      </c>
      <c r="U26" s="238">
        <v>15</v>
      </c>
      <c r="V26" s="245" t="s">
        <v>7</v>
      </c>
    </row>
    <row r="27" spans="1:22" x14ac:dyDescent="0.2">
      <c r="A27" s="238" t="s">
        <v>151</v>
      </c>
      <c r="B27" s="238" t="s">
        <v>124</v>
      </c>
      <c r="C27" s="238" t="s">
        <v>42</v>
      </c>
      <c r="D27" s="238">
        <v>7.4128997802734373</v>
      </c>
      <c r="E27" s="238">
        <v>11050</v>
      </c>
      <c r="F27" s="238">
        <v>4015</v>
      </c>
      <c r="G27" s="238">
        <v>3924</v>
      </c>
      <c r="H27" s="238">
        <v>1490.6447311489758</v>
      </c>
      <c r="I27" s="238">
        <v>541.62340231340613</v>
      </c>
      <c r="J27" s="238">
        <v>5875</v>
      </c>
      <c r="K27" s="238">
        <v>5110</v>
      </c>
      <c r="L27" s="238">
        <v>405</v>
      </c>
      <c r="M27" s="238">
        <v>130</v>
      </c>
      <c r="N27" s="239">
        <v>2.2127659574468085E-2</v>
      </c>
      <c r="O27" s="238">
        <v>75</v>
      </c>
      <c r="P27" s="238">
        <v>100</v>
      </c>
      <c r="Q27" s="238">
        <v>175</v>
      </c>
      <c r="R27" s="239">
        <v>2.9787234042553193E-2</v>
      </c>
      <c r="S27" s="238">
        <v>10</v>
      </c>
      <c r="T27" s="238">
        <v>0</v>
      </c>
      <c r="U27" s="238">
        <v>55</v>
      </c>
      <c r="V27" s="245" t="s">
        <v>7</v>
      </c>
    </row>
    <row r="28" spans="1:22" x14ac:dyDescent="0.2">
      <c r="A28" s="238" t="s">
        <v>152</v>
      </c>
      <c r="B28" s="238" t="s">
        <v>124</v>
      </c>
      <c r="C28" s="238" t="s">
        <v>42</v>
      </c>
      <c r="D28" s="238">
        <v>13.565600585937499</v>
      </c>
      <c r="E28" s="238">
        <v>5122</v>
      </c>
      <c r="F28" s="238">
        <v>1584</v>
      </c>
      <c r="G28" s="238">
        <v>1559</v>
      </c>
      <c r="H28" s="238">
        <v>377.5726675389231</v>
      </c>
      <c r="I28" s="238">
        <v>116.76593232753889</v>
      </c>
      <c r="J28" s="238">
        <v>2540</v>
      </c>
      <c r="K28" s="238">
        <v>2275</v>
      </c>
      <c r="L28" s="238">
        <v>145</v>
      </c>
      <c r="M28" s="238">
        <v>35</v>
      </c>
      <c r="N28" s="239">
        <v>1.3779527559055118E-2</v>
      </c>
      <c r="O28" s="238">
        <v>15</v>
      </c>
      <c r="P28" s="238">
        <v>35</v>
      </c>
      <c r="Q28" s="238">
        <v>50</v>
      </c>
      <c r="R28" s="239">
        <v>1.968503937007874E-2</v>
      </c>
      <c r="S28" s="238">
        <v>10</v>
      </c>
      <c r="T28" s="238">
        <v>0</v>
      </c>
      <c r="U28" s="238">
        <v>20</v>
      </c>
      <c r="V28" s="245" t="s">
        <v>7</v>
      </c>
    </row>
    <row r="29" spans="1:22" x14ac:dyDescent="0.2">
      <c r="A29" s="236" t="s">
        <v>130</v>
      </c>
      <c r="B29" s="236" t="s">
        <v>124</v>
      </c>
      <c r="C29" s="236" t="s">
        <v>42</v>
      </c>
      <c r="D29" s="236">
        <v>2.7804998779296874</v>
      </c>
      <c r="E29" s="236">
        <v>4406</v>
      </c>
      <c r="F29" s="236">
        <v>2666</v>
      </c>
      <c r="G29" s="236">
        <v>2203</v>
      </c>
      <c r="H29" s="236">
        <v>1584.6071546245246</v>
      </c>
      <c r="I29" s="236">
        <v>958.82039814547943</v>
      </c>
      <c r="J29" s="236">
        <v>2235</v>
      </c>
      <c r="K29" s="236">
        <v>1305</v>
      </c>
      <c r="L29" s="236">
        <v>100</v>
      </c>
      <c r="M29" s="236">
        <v>60</v>
      </c>
      <c r="N29" s="237">
        <v>2.6845637583892617E-2</v>
      </c>
      <c r="O29" s="236">
        <v>580</v>
      </c>
      <c r="P29" s="236">
        <v>150</v>
      </c>
      <c r="Q29" s="236">
        <v>730</v>
      </c>
      <c r="R29" s="237">
        <v>0.32662192393736017</v>
      </c>
      <c r="S29" s="236">
        <v>0</v>
      </c>
      <c r="T29" s="236">
        <v>0</v>
      </c>
      <c r="U29" s="236">
        <v>35</v>
      </c>
      <c r="V29" s="145" t="s">
        <v>5</v>
      </c>
    </row>
    <row r="30" spans="1:22" x14ac:dyDescent="0.2">
      <c r="A30" s="236" t="s">
        <v>131</v>
      </c>
      <c r="B30" s="236" t="s">
        <v>124</v>
      </c>
      <c r="C30" s="236" t="s">
        <v>42</v>
      </c>
      <c r="D30" s="236">
        <v>2.1147999572753906</v>
      </c>
      <c r="E30" s="236">
        <v>4468</v>
      </c>
      <c r="F30" s="236">
        <v>3096</v>
      </c>
      <c r="G30" s="236">
        <v>2794</v>
      </c>
      <c r="H30" s="236">
        <v>2112.7293787902108</v>
      </c>
      <c r="I30" s="236">
        <v>1463.9682535215964</v>
      </c>
      <c r="J30" s="236">
        <v>2675</v>
      </c>
      <c r="K30" s="236">
        <v>1460</v>
      </c>
      <c r="L30" s="236">
        <v>155</v>
      </c>
      <c r="M30" s="236">
        <v>115</v>
      </c>
      <c r="N30" s="237">
        <v>4.2990654205607479E-2</v>
      </c>
      <c r="O30" s="236">
        <v>755</v>
      </c>
      <c r="P30" s="236">
        <v>160</v>
      </c>
      <c r="Q30" s="236">
        <v>915</v>
      </c>
      <c r="R30" s="237">
        <v>0.34205607476635513</v>
      </c>
      <c r="S30" s="236">
        <v>10</v>
      </c>
      <c r="T30" s="236">
        <v>0</v>
      </c>
      <c r="U30" s="236">
        <v>15</v>
      </c>
      <c r="V30" s="145" t="s">
        <v>5</v>
      </c>
    </row>
    <row r="31" spans="1:22" x14ac:dyDescent="0.2">
      <c r="A31" s="236" t="s">
        <v>132</v>
      </c>
      <c r="B31" s="236" t="s">
        <v>124</v>
      </c>
      <c r="C31" s="236" t="s">
        <v>42</v>
      </c>
      <c r="D31" s="236">
        <v>0.66050003051757811</v>
      </c>
      <c r="E31" s="236">
        <v>1701</v>
      </c>
      <c r="F31" s="236">
        <v>861</v>
      </c>
      <c r="G31" s="236">
        <v>783</v>
      </c>
      <c r="H31" s="236">
        <v>2575.3216069756572</v>
      </c>
      <c r="I31" s="236">
        <v>1303.5578504444686</v>
      </c>
      <c r="J31" s="236">
        <v>845</v>
      </c>
      <c r="K31" s="236">
        <v>530</v>
      </c>
      <c r="L31" s="236">
        <v>95</v>
      </c>
      <c r="M31" s="236">
        <v>45</v>
      </c>
      <c r="N31" s="237">
        <v>5.3254437869822487E-2</v>
      </c>
      <c r="O31" s="236">
        <v>135</v>
      </c>
      <c r="P31" s="236">
        <v>40</v>
      </c>
      <c r="Q31" s="236">
        <v>175</v>
      </c>
      <c r="R31" s="237">
        <v>0.20710059171597633</v>
      </c>
      <c r="S31" s="236">
        <v>0</v>
      </c>
      <c r="T31" s="236">
        <v>0</v>
      </c>
      <c r="U31" s="236">
        <v>0</v>
      </c>
      <c r="V31" s="145" t="s">
        <v>5</v>
      </c>
    </row>
    <row r="32" spans="1:22" x14ac:dyDescent="0.2">
      <c r="A32" s="236" t="s">
        <v>133</v>
      </c>
      <c r="B32" s="236" t="s">
        <v>124</v>
      </c>
      <c r="C32" s="236" t="s">
        <v>42</v>
      </c>
      <c r="D32" s="236">
        <v>1.3075000000000001</v>
      </c>
      <c r="E32" s="236">
        <v>3600</v>
      </c>
      <c r="F32" s="236">
        <v>1865</v>
      </c>
      <c r="G32" s="236">
        <v>1630</v>
      </c>
      <c r="H32" s="236">
        <v>2753.346080305927</v>
      </c>
      <c r="I32" s="236">
        <v>1426.3862332695983</v>
      </c>
      <c r="J32" s="236">
        <v>1450</v>
      </c>
      <c r="K32" s="236">
        <v>955</v>
      </c>
      <c r="L32" s="236">
        <v>175</v>
      </c>
      <c r="M32" s="236">
        <v>105</v>
      </c>
      <c r="N32" s="237">
        <v>7.2413793103448282E-2</v>
      </c>
      <c r="O32" s="236">
        <v>155</v>
      </c>
      <c r="P32" s="236">
        <v>40</v>
      </c>
      <c r="Q32" s="236">
        <v>195</v>
      </c>
      <c r="R32" s="237">
        <v>0.13448275862068965</v>
      </c>
      <c r="S32" s="236">
        <v>0</v>
      </c>
      <c r="T32" s="236">
        <v>0</v>
      </c>
      <c r="U32" s="236">
        <v>10</v>
      </c>
      <c r="V32" s="145" t="s">
        <v>5</v>
      </c>
    </row>
    <row r="33" spans="1:22" x14ac:dyDescent="0.2">
      <c r="A33" s="238" t="s">
        <v>153</v>
      </c>
      <c r="B33" s="238" t="s">
        <v>124</v>
      </c>
      <c r="C33" s="238" t="s">
        <v>42</v>
      </c>
      <c r="D33" s="238">
        <v>1.6792999267578126</v>
      </c>
      <c r="E33" s="238">
        <v>3879</v>
      </c>
      <c r="F33" s="238">
        <v>1584</v>
      </c>
      <c r="G33" s="238">
        <v>1511</v>
      </c>
      <c r="H33" s="238">
        <v>2309.891126767986</v>
      </c>
      <c r="I33" s="238">
        <v>943.25020489829592</v>
      </c>
      <c r="J33" s="238">
        <v>1550</v>
      </c>
      <c r="K33" s="238">
        <v>1270</v>
      </c>
      <c r="L33" s="238">
        <v>155</v>
      </c>
      <c r="M33" s="238">
        <v>60</v>
      </c>
      <c r="N33" s="239">
        <v>3.870967741935484E-2</v>
      </c>
      <c r="O33" s="238">
        <v>15</v>
      </c>
      <c r="P33" s="238">
        <v>20</v>
      </c>
      <c r="Q33" s="238">
        <v>35</v>
      </c>
      <c r="R33" s="239">
        <v>2.2580645161290321E-2</v>
      </c>
      <c r="S33" s="238">
        <v>0</v>
      </c>
      <c r="T33" s="238">
        <v>10</v>
      </c>
      <c r="U33" s="238">
        <v>15</v>
      </c>
      <c r="V33" s="245" t="s">
        <v>7</v>
      </c>
    </row>
    <row r="34" spans="1:22" x14ac:dyDescent="0.2">
      <c r="A34" s="238" t="s">
        <v>154</v>
      </c>
      <c r="B34" s="238" t="s">
        <v>124</v>
      </c>
      <c r="C34" s="238" t="s">
        <v>42</v>
      </c>
      <c r="D34" s="238">
        <v>1.3374999999999999</v>
      </c>
      <c r="E34" s="238">
        <v>3861</v>
      </c>
      <c r="F34" s="238">
        <v>1318</v>
      </c>
      <c r="G34" s="238">
        <v>1297</v>
      </c>
      <c r="H34" s="238">
        <v>2886.7289719626169</v>
      </c>
      <c r="I34" s="238">
        <v>985.42056074766367</v>
      </c>
      <c r="J34" s="238">
        <v>2005</v>
      </c>
      <c r="K34" s="238">
        <v>1650</v>
      </c>
      <c r="L34" s="238">
        <v>125</v>
      </c>
      <c r="M34" s="238">
        <v>80</v>
      </c>
      <c r="N34" s="239">
        <v>3.9900249376558602E-2</v>
      </c>
      <c r="O34" s="238">
        <v>70</v>
      </c>
      <c r="P34" s="238">
        <v>20</v>
      </c>
      <c r="Q34" s="238">
        <v>90</v>
      </c>
      <c r="R34" s="239">
        <v>4.488778054862843E-2</v>
      </c>
      <c r="S34" s="238">
        <v>0</v>
      </c>
      <c r="T34" s="238">
        <v>0</v>
      </c>
      <c r="U34" s="238">
        <v>55</v>
      </c>
      <c r="V34" s="245" t="s">
        <v>7</v>
      </c>
    </row>
    <row r="35" spans="1:22" x14ac:dyDescent="0.2">
      <c r="A35" s="238" t="s">
        <v>155</v>
      </c>
      <c r="B35" s="238" t="s">
        <v>124</v>
      </c>
      <c r="C35" s="238" t="s">
        <v>42</v>
      </c>
      <c r="D35" s="238">
        <v>1.585800018310547</v>
      </c>
      <c r="E35" s="238">
        <v>6155</v>
      </c>
      <c r="F35" s="238">
        <v>2260</v>
      </c>
      <c r="G35" s="238">
        <v>2168</v>
      </c>
      <c r="H35" s="238">
        <v>3881.3216855409742</v>
      </c>
      <c r="I35" s="238">
        <v>1425.1481737323479</v>
      </c>
      <c r="J35" s="238">
        <v>3140</v>
      </c>
      <c r="K35" s="238">
        <v>2485</v>
      </c>
      <c r="L35" s="238">
        <v>355</v>
      </c>
      <c r="M35" s="238">
        <v>150</v>
      </c>
      <c r="N35" s="239">
        <v>4.7770700636942678E-2</v>
      </c>
      <c r="O35" s="238">
        <v>45</v>
      </c>
      <c r="P35" s="238">
        <v>25</v>
      </c>
      <c r="Q35" s="238">
        <v>70</v>
      </c>
      <c r="R35" s="239">
        <v>2.2292993630573247E-2</v>
      </c>
      <c r="S35" s="238">
        <v>15</v>
      </c>
      <c r="T35" s="238">
        <v>10</v>
      </c>
      <c r="U35" s="238">
        <v>45</v>
      </c>
      <c r="V35" s="245" t="s">
        <v>7</v>
      </c>
    </row>
    <row r="36" spans="1:22" x14ac:dyDescent="0.2">
      <c r="A36" s="238" t="s">
        <v>156</v>
      </c>
      <c r="B36" s="238" t="s">
        <v>124</v>
      </c>
      <c r="C36" s="238" t="s">
        <v>42</v>
      </c>
      <c r="D36" s="238">
        <v>3.1457998657226565</v>
      </c>
      <c r="E36" s="238">
        <v>5151</v>
      </c>
      <c r="F36" s="238">
        <v>1782</v>
      </c>
      <c r="G36" s="238">
        <v>1745</v>
      </c>
      <c r="H36" s="238">
        <v>1637.4213935623991</v>
      </c>
      <c r="I36" s="238">
        <v>566.46960266515146</v>
      </c>
      <c r="J36" s="238">
        <v>2775</v>
      </c>
      <c r="K36" s="238">
        <v>2370</v>
      </c>
      <c r="L36" s="238">
        <v>215</v>
      </c>
      <c r="M36" s="238">
        <v>65</v>
      </c>
      <c r="N36" s="239">
        <v>2.3423423423423424E-2</v>
      </c>
      <c r="O36" s="238">
        <v>60</v>
      </c>
      <c r="P36" s="238">
        <v>40</v>
      </c>
      <c r="Q36" s="238">
        <v>100</v>
      </c>
      <c r="R36" s="239">
        <v>3.6036036036036036E-2</v>
      </c>
      <c r="S36" s="238">
        <v>0</v>
      </c>
      <c r="T36" s="238">
        <v>0</v>
      </c>
      <c r="U36" s="238">
        <v>30</v>
      </c>
      <c r="V36" s="245" t="s">
        <v>7</v>
      </c>
    </row>
    <row r="37" spans="1:22" x14ac:dyDescent="0.2">
      <c r="A37" s="238" t="s">
        <v>157</v>
      </c>
      <c r="B37" s="238" t="s">
        <v>124</v>
      </c>
      <c r="C37" s="238" t="s">
        <v>42</v>
      </c>
      <c r="D37" s="238">
        <v>3.2416000366210938</v>
      </c>
      <c r="E37" s="238">
        <v>3459</v>
      </c>
      <c r="F37" s="238">
        <v>1271</v>
      </c>
      <c r="G37" s="238">
        <v>1240</v>
      </c>
      <c r="H37" s="238">
        <v>1067.0656345393909</v>
      </c>
      <c r="I37" s="238">
        <v>392.09032133552063</v>
      </c>
      <c r="J37" s="238">
        <v>1695</v>
      </c>
      <c r="K37" s="238">
        <v>1410</v>
      </c>
      <c r="L37" s="238">
        <v>120</v>
      </c>
      <c r="M37" s="238">
        <v>120</v>
      </c>
      <c r="N37" s="239">
        <v>7.0796460176991149E-2</v>
      </c>
      <c r="O37" s="238">
        <v>10</v>
      </c>
      <c r="P37" s="238">
        <v>15</v>
      </c>
      <c r="Q37" s="238">
        <v>25</v>
      </c>
      <c r="R37" s="239">
        <v>1.4749262536873156E-2</v>
      </c>
      <c r="S37" s="238">
        <v>10</v>
      </c>
      <c r="T37" s="238">
        <v>0</v>
      </c>
      <c r="U37" s="238">
        <v>15</v>
      </c>
      <c r="V37" s="245" t="s">
        <v>7</v>
      </c>
    </row>
    <row r="38" spans="1:22" x14ac:dyDescent="0.2">
      <c r="A38" s="238" t="s">
        <v>158</v>
      </c>
      <c r="B38" s="238" t="s">
        <v>124</v>
      </c>
      <c r="C38" s="238" t="s">
        <v>42</v>
      </c>
      <c r="D38" s="238">
        <v>1.9102999877929687</v>
      </c>
      <c r="E38" s="238">
        <v>3436</v>
      </c>
      <c r="F38" s="238">
        <v>1611</v>
      </c>
      <c r="G38" s="238">
        <v>1546</v>
      </c>
      <c r="H38" s="238">
        <v>1798.670377404819</v>
      </c>
      <c r="I38" s="238">
        <v>843.32304365516973</v>
      </c>
      <c r="J38" s="238">
        <v>1310</v>
      </c>
      <c r="K38" s="238">
        <v>1020</v>
      </c>
      <c r="L38" s="238">
        <v>125</v>
      </c>
      <c r="M38" s="238">
        <v>55</v>
      </c>
      <c r="N38" s="239">
        <v>4.1984732824427481E-2</v>
      </c>
      <c r="O38" s="238">
        <v>85</v>
      </c>
      <c r="P38" s="238">
        <v>20</v>
      </c>
      <c r="Q38" s="238">
        <v>105</v>
      </c>
      <c r="R38" s="239">
        <v>8.0152671755725186E-2</v>
      </c>
      <c r="S38" s="238">
        <v>0</v>
      </c>
      <c r="T38" s="238">
        <v>0</v>
      </c>
      <c r="U38" s="238">
        <v>0</v>
      </c>
      <c r="V38" s="245" t="s">
        <v>7</v>
      </c>
    </row>
    <row r="39" spans="1:22" x14ac:dyDescent="0.2">
      <c r="A39" s="236" t="s">
        <v>134</v>
      </c>
      <c r="B39" s="236" t="s">
        <v>124</v>
      </c>
      <c r="C39" s="236" t="s">
        <v>42</v>
      </c>
      <c r="D39" s="236">
        <v>2.9216000366210939</v>
      </c>
      <c r="E39" s="236">
        <v>4575</v>
      </c>
      <c r="F39" s="236">
        <v>2172</v>
      </c>
      <c r="G39" s="236">
        <v>2028</v>
      </c>
      <c r="H39" s="236">
        <v>1565.9227624090208</v>
      </c>
      <c r="I39" s="236">
        <v>743.42824916992208</v>
      </c>
      <c r="J39" s="236">
        <v>2210</v>
      </c>
      <c r="K39" s="236">
        <v>1640</v>
      </c>
      <c r="L39" s="236">
        <v>125</v>
      </c>
      <c r="M39" s="236">
        <v>70</v>
      </c>
      <c r="N39" s="237">
        <v>3.1674208144796379E-2</v>
      </c>
      <c r="O39" s="236">
        <v>245</v>
      </c>
      <c r="P39" s="236">
        <v>80</v>
      </c>
      <c r="Q39" s="236">
        <v>325</v>
      </c>
      <c r="R39" s="237">
        <v>0.14705882352941177</v>
      </c>
      <c r="S39" s="236">
        <v>0</v>
      </c>
      <c r="T39" s="236">
        <v>0</v>
      </c>
      <c r="U39" s="236">
        <v>35</v>
      </c>
      <c r="V39" s="145" t="s">
        <v>5</v>
      </c>
    </row>
    <row r="40" spans="1:22" x14ac:dyDescent="0.2">
      <c r="A40" s="238" t="s">
        <v>159</v>
      </c>
      <c r="B40" s="238" t="s">
        <v>124</v>
      </c>
      <c r="C40" s="238" t="s">
        <v>42</v>
      </c>
      <c r="D40" s="238">
        <v>15.060799560546876</v>
      </c>
      <c r="E40" s="238">
        <v>3898</v>
      </c>
      <c r="F40" s="238">
        <v>1848</v>
      </c>
      <c r="G40" s="238">
        <v>1755</v>
      </c>
      <c r="H40" s="238">
        <v>258.81760024289565</v>
      </c>
      <c r="I40" s="238">
        <v>122.70264885809932</v>
      </c>
      <c r="J40" s="238">
        <v>1760</v>
      </c>
      <c r="K40" s="238">
        <v>1275</v>
      </c>
      <c r="L40" s="238">
        <v>170</v>
      </c>
      <c r="M40" s="238">
        <v>70</v>
      </c>
      <c r="N40" s="239">
        <v>3.9772727272727272E-2</v>
      </c>
      <c r="O40" s="238">
        <v>160</v>
      </c>
      <c r="P40" s="238">
        <v>35</v>
      </c>
      <c r="Q40" s="238">
        <v>195</v>
      </c>
      <c r="R40" s="239">
        <v>0.11079545454545454</v>
      </c>
      <c r="S40" s="238">
        <v>0</v>
      </c>
      <c r="T40" s="238">
        <v>15</v>
      </c>
      <c r="U40" s="238">
        <v>35</v>
      </c>
      <c r="V40" s="245" t="s">
        <v>7</v>
      </c>
    </row>
    <row r="41" spans="1:22" x14ac:dyDescent="0.2">
      <c r="A41" s="238" t="s">
        <v>160</v>
      </c>
      <c r="B41" s="238" t="s">
        <v>124</v>
      </c>
      <c r="C41" s="238" t="s">
        <v>42</v>
      </c>
      <c r="D41" s="238">
        <v>2.3652000427246094</v>
      </c>
      <c r="E41" s="238">
        <v>5550</v>
      </c>
      <c r="F41" s="238">
        <v>2484</v>
      </c>
      <c r="G41" s="238">
        <v>2432</v>
      </c>
      <c r="H41" s="238">
        <v>2346.5245644113202</v>
      </c>
      <c r="I41" s="238">
        <v>1050.2282915311207</v>
      </c>
      <c r="J41" s="238">
        <v>2625</v>
      </c>
      <c r="K41" s="238">
        <v>2200</v>
      </c>
      <c r="L41" s="238">
        <v>180</v>
      </c>
      <c r="M41" s="238">
        <v>80</v>
      </c>
      <c r="N41" s="239">
        <v>3.0476190476190476E-2</v>
      </c>
      <c r="O41" s="238">
        <v>130</v>
      </c>
      <c r="P41" s="238">
        <v>20</v>
      </c>
      <c r="Q41" s="238">
        <v>150</v>
      </c>
      <c r="R41" s="239">
        <v>5.7142857142857141E-2</v>
      </c>
      <c r="S41" s="238">
        <v>10</v>
      </c>
      <c r="T41" s="238">
        <v>0</v>
      </c>
      <c r="U41" s="238">
        <v>0</v>
      </c>
      <c r="V41" s="245" t="s">
        <v>7</v>
      </c>
    </row>
    <row r="42" spans="1:22" x14ac:dyDescent="0.2">
      <c r="A42" s="238" t="s">
        <v>161</v>
      </c>
      <c r="B42" s="238" t="s">
        <v>124</v>
      </c>
      <c r="C42" s="238" t="s">
        <v>42</v>
      </c>
      <c r="D42" s="238">
        <v>1.8113999938964844</v>
      </c>
      <c r="E42" s="238">
        <v>5028</v>
      </c>
      <c r="F42" s="238">
        <v>2236</v>
      </c>
      <c r="G42" s="238">
        <v>2148</v>
      </c>
      <c r="H42" s="238">
        <v>2775.7535701346224</v>
      </c>
      <c r="I42" s="238">
        <v>1234.4043323033047</v>
      </c>
      <c r="J42" s="238">
        <v>2860</v>
      </c>
      <c r="K42" s="238">
        <v>2345</v>
      </c>
      <c r="L42" s="238">
        <v>215</v>
      </c>
      <c r="M42" s="238">
        <v>95</v>
      </c>
      <c r="N42" s="239">
        <v>3.3216783216783216E-2</v>
      </c>
      <c r="O42" s="238">
        <v>65</v>
      </c>
      <c r="P42" s="238">
        <v>115</v>
      </c>
      <c r="Q42" s="238">
        <v>180</v>
      </c>
      <c r="R42" s="239">
        <v>6.2937062937062943E-2</v>
      </c>
      <c r="S42" s="238">
        <v>0</v>
      </c>
      <c r="T42" s="238">
        <v>0</v>
      </c>
      <c r="U42" s="238">
        <v>20</v>
      </c>
      <c r="V42" s="245" t="s">
        <v>7</v>
      </c>
    </row>
    <row r="43" spans="1:22" x14ac:dyDescent="0.2">
      <c r="A43" s="238" t="s">
        <v>162</v>
      </c>
      <c r="B43" s="238" t="s">
        <v>124</v>
      </c>
      <c r="C43" s="238" t="s">
        <v>42</v>
      </c>
      <c r="D43" s="238">
        <v>1.551300048828125</v>
      </c>
      <c r="E43" s="238">
        <v>4599</v>
      </c>
      <c r="F43" s="238">
        <v>1730</v>
      </c>
      <c r="G43" s="238">
        <v>1698</v>
      </c>
      <c r="H43" s="238">
        <v>2964.610233509728</v>
      </c>
      <c r="I43" s="238">
        <v>1115.1936734011369</v>
      </c>
      <c r="J43" s="238">
        <v>2825</v>
      </c>
      <c r="K43" s="238">
        <v>2360</v>
      </c>
      <c r="L43" s="238">
        <v>195</v>
      </c>
      <c r="M43" s="238">
        <v>85</v>
      </c>
      <c r="N43" s="239">
        <v>3.0088495575221239E-2</v>
      </c>
      <c r="O43" s="238">
        <v>90</v>
      </c>
      <c r="P43" s="238">
        <v>35</v>
      </c>
      <c r="Q43" s="238">
        <v>125</v>
      </c>
      <c r="R43" s="239">
        <v>4.4247787610619468E-2</v>
      </c>
      <c r="S43" s="238">
        <v>0</v>
      </c>
      <c r="T43" s="238">
        <v>0</v>
      </c>
      <c r="U43" s="238">
        <v>55</v>
      </c>
      <c r="V43" s="245" t="s">
        <v>7</v>
      </c>
    </row>
    <row r="44" spans="1:22" x14ac:dyDescent="0.2">
      <c r="A44" s="238" t="s">
        <v>163</v>
      </c>
      <c r="B44" s="238" t="s">
        <v>124</v>
      </c>
      <c r="C44" s="238" t="s">
        <v>42</v>
      </c>
      <c r="D44" s="238">
        <v>4.8260000610351561</v>
      </c>
      <c r="E44" s="238">
        <v>5918</v>
      </c>
      <c r="F44" s="238">
        <v>1942</v>
      </c>
      <c r="G44" s="238">
        <v>1915</v>
      </c>
      <c r="H44" s="238">
        <v>1226.2743317766588</v>
      </c>
      <c r="I44" s="238">
        <v>402.40364182329694</v>
      </c>
      <c r="J44" s="238">
        <v>3295</v>
      </c>
      <c r="K44" s="238">
        <v>2910</v>
      </c>
      <c r="L44" s="238">
        <v>175</v>
      </c>
      <c r="M44" s="238">
        <v>90</v>
      </c>
      <c r="N44" s="239">
        <v>2.7314112291350532E-2</v>
      </c>
      <c r="O44" s="238">
        <v>30</v>
      </c>
      <c r="P44" s="238">
        <v>40</v>
      </c>
      <c r="Q44" s="238">
        <v>70</v>
      </c>
      <c r="R44" s="239">
        <v>2.1244309559939303E-2</v>
      </c>
      <c r="S44" s="238">
        <v>10</v>
      </c>
      <c r="T44" s="238">
        <v>0</v>
      </c>
      <c r="U44" s="238">
        <v>40</v>
      </c>
      <c r="V44" s="245" t="s">
        <v>7</v>
      </c>
    </row>
    <row r="45" spans="1:22" x14ac:dyDescent="0.2">
      <c r="A45" s="242" t="s">
        <v>175</v>
      </c>
      <c r="B45" s="242" t="s">
        <v>124</v>
      </c>
      <c r="C45" s="242" t="s">
        <v>42</v>
      </c>
      <c r="D45" s="242">
        <v>8.5707000732421879</v>
      </c>
      <c r="E45" s="242">
        <v>0</v>
      </c>
      <c r="F45" s="242">
        <v>0</v>
      </c>
      <c r="G45" s="242">
        <v>0</v>
      </c>
      <c r="H45" s="242">
        <v>0</v>
      </c>
      <c r="I45" s="242">
        <v>0</v>
      </c>
      <c r="J45" s="242">
        <v>0</v>
      </c>
      <c r="K45" s="242">
        <v>0</v>
      </c>
      <c r="L45" s="242">
        <v>0</v>
      </c>
      <c r="M45" s="242">
        <v>0</v>
      </c>
      <c r="N45" s="243" t="e">
        <v>#DIV/0!</v>
      </c>
      <c r="O45" s="242">
        <v>0</v>
      </c>
      <c r="P45" s="242">
        <v>0</v>
      </c>
      <c r="Q45" s="242">
        <v>0</v>
      </c>
      <c r="R45" s="243" t="e">
        <v>#DIV/0!</v>
      </c>
      <c r="S45" s="242">
        <v>0</v>
      </c>
      <c r="T45" s="242">
        <v>0</v>
      </c>
      <c r="U45" s="242">
        <v>0</v>
      </c>
      <c r="V45" s="246" t="s">
        <v>122</v>
      </c>
    </row>
    <row r="46" spans="1:22" x14ac:dyDescent="0.2">
      <c r="A46" s="143" t="s">
        <v>164</v>
      </c>
      <c r="B46" s="143" t="s">
        <v>124</v>
      </c>
      <c r="C46" s="143" t="s">
        <v>42</v>
      </c>
      <c r="D46" s="143">
        <v>678.94439999999997</v>
      </c>
      <c r="E46" s="143">
        <v>4201</v>
      </c>
      <c r="F46" s="143">
        <v>1413</v>
      </c>
      <c r="G46" s="143">
        <v>1376</v>
      </c>
      <c r="H46" s="143">
        <v>6.1875464323735496</v>
      </c>
      <c r="I46" s="143">
        <v>2.0811718897747742</v>
      </c>
      <c r="J46" s="143">
        <v>2095</v>
      </c>
      <c r="K46" s="143">
        <v>1900</v>
      </c>
      <c r="L46" s="143">
        <v>125</v>
      </c>
      <c r="M46" s="143">
        <v>0</v>
      </c>
      <c r="N46" s="229">
        <v>0</v>
      </c>
      <c r="O46" s="143">
        <v>55</v>
      </c>
      <c r="P46" s="143">
        <v>0</v>
      </c>
      <c r="Q46" s="143">
        <v>55</v>
      </c>
      <c r="R46" s="229">
        <v>2.6252983293556086E-2</v>
      </c>
      <c r="S46" s="143">
        <v>0</v>
      </c>
      <c r="T46" s="143">
        <v>0</v>
      </c>
      <c r="U46" s="143">
        <v>10</v>
      </c>
      <c r="V46" s="247" t="s">
        <v>3</v>
      </c>
    </row>
    <row r="47" spans="1:22" x14ac:dyDescent="0.2">
      <c r="A47" s="242" t="s">
        <v>176</v>
      </c>
      <c r="B47" s="242" t="s">
        <v>124</v>
      </c>
      <c r="C47" s="242" t="s">
        <v>42</v>
      </c>
      <c r="D47" s="242">
        <v>19.33489990234375</v>
      </c>
      <c r="E47" s="242">
        <v>30</v>
      </c>
      <c r="F47" s="242">
        <v>16</v>
      </c>
      <c r="G47" s="242">
        <v>12</v>
      </c>
      <c r="H47" s="242">
        <v>1.5515984127936158</v>
      </c>
      <c r="I47" s="242">
        <v>0.82751915348992844</v>
      </c>
      <c r="J47" s="242">
        <v>0</v>
      </c>
      <c r="K47" s="242">
        <v>0</v>
      </c>
      <c r="L47" s="242">
        <v>0</v>
      </c>
      <c r="M47" s="242">
        <v>0</v>
      </c>
      <c r="N47" s="243" t="e">
        <v>#DIV/0!</v>
      </c>
      <c r="O47" s="242">
        <v>0</v>
      </c>
      <c r="P47" s="242">
        <v>0</v>
      </c>
      <c r="Q47" s="242">
        <v>0</v>
      </c>
      <c r="R47" s="243" t="e">
        <v>#DIV/0!</v>
      </c>
      <c r="S47" s="242">
        <v>0</v>
      </c>
      <c r="T47" s="242">
        <v>0</v>
      </c>
      <c r="U47" s="242">
        <v>0</v>
      </c>
      <c r="V47" s="246" t="s">
        <v>122</v>
      </c>
    </row>
    <row r="48" spans="1:22" x14ac:dyDescent="0.2">
      <c r="A48" s="143" t="s">
        <v>165</v>
      </c>
      <c r="B48" s="143" t="s">
        <v>124</v>
      </c>
      <c r="C48" s="143" t="s">
        <v>42</v>
      </c>
      <c r="D48" s="143">
        <v>969.86210000000005</v>
      </c>
      <c r="E48" s="143">
        <v>5048</v>
      </c>
      <c r="F48" s="143">
        <v>1789</v>
      </c>
      <c r="G48" s="143">
        <v>1756</v>
      </c>
      <c r="H48" s="143">
        <v>5.2048636605142109</v>
      </c>
      <c r="I48" s="143">
        <v>1.8445921332527582</v>
      </c>
      <c r="J48" s="143">
        <v>2495</v>
      </c>
      <c r="K48" s="143">
        <v>2110</v>
      </c>
      <c r="L48" s="143">
        <v>145</v>
      </c>
      <c r="M48" s="143">
        <v>30</v>
      </c>
      <c r="N48" s="229">
        <v>1.2024048096192385E-2</v>
      </c>
      <c r="O48" s="143">
        <v>145</v>
      </c>
      <c r="P48" s="143">
        <v>15</v>
      </c>
      <c r="Q48" s="143">
        <v>160</v>
      </c>
      <c r="R48" s="229">
        <v>6.4128256513026047E-2</v>
      </c>
      <c r="S48" s="143">
        <v>0</v>
      </c>
      <c r="T48" s="143">
        <v>0</v>
      </c>
      <c r="U48" s="143">
        <v>40</v>
      </c>
      <c r="V48" s="247" t="s">
        <v>3</v>
      </c>
    </row>
    <row r="49" spans="1:22" x14ac:dyDescent="0.2">
      <c r="A49" s="143" t="s">
        <v>166</v>
      </c>
      <c r="B49" s="143" t="s">
        <v>124</v>
      </c>
      <c r="C49" s="143" t="s">
        <v>42</v>
      </c>
      <c r="D49" s="143">
        <v>133.5</v>
      </c>
      <c r="E49" s="143">
        <v>6500</v>
      </c>
      <c r="F49" s="143">
        <v>2151</v>
      </c>
      <c r="G49" s="143">
        <v>2118</v>
      </c>
      <c r="H49" s="143">
        <v>48.68913857677903</v>
      </c>
      <c r="I49" s="143">
        <v>16.112359550561798</v>
      </c>
      <c r="J49" s="143">
        <v>3305</v>
      </c>
      <c r="K49" s="143">
        <v>2850</v>
      </c>
      <c r="L49" s="143">
        <v>205</v>
      </c>
      <c r="M49" s="143">
        <v>0</v>
      </c>
      <c r="N49" s="229">
        <v>0</v>
      </c>
      <c r="O49" s="143">
        <v>150</v>
      </c>
      <c r="P49" s="143">
        <v>15</v>
      </c>
      <c r="Q49" s="143">
        <v>165</v>
      </c>
      <c r="R49" s="229">
        <v>4.9924357034795766E-2</v>
      </c>
      <c r="S49" s="143">
        <v>10</v>
      </c>
      <c r="T49" s="143">
        <v>0</v>
      </c>
      <c r="U49" s="143">
        <v>60</v>
      </c>
      <c r="V49" s="247" t="s">
        <v>3</v>
      </c>
    </row>
    <row r="50" spans="1:22" x14ac:dyDescent="0.2">
      <c r="A50" s="143" t="s">
        <v>167</v>
      </c>
      <c r="B50" s="143" t="s">
        <v>124</v>
      </c>
      <c r="C50" s="143" t="s">
        <v>42</v>
      </c>
      <c r="D50" s="143">
        <v>213.17089999999999</v>
      </c>
      <c r="E50" s="143">
        <v>5938</v>
      </c>
      <c r="F50" s="143">
        <v>2021</v>
      </c>
      <c r="G50" s="143">
        <v>1980</v>
      </c>
      <c r="H50" s="143">
        <v>27.8555844160718</v>
      </c>
      <c r="I50" s="143">
        <v>9.4806561308321164</v>
      </c>
      <c r="J50" s="143">
        <v>2895</v>
      </c>
      <c r="K50" s="143">
        <v>2515</v>
      </c>
      <c r="L50" s="143">
        <v>135</v>
      </c>
      <c r="M50" s="143">
        <v>0</v>
      </c>
      <c r="N50" s="229">
        <v>0</v>
      </c>
      <c r="O50" s="143">
        <v>185</v>
      </c>
      <c r="P50" s="143">
        <v>35</v>
      </c>
      <c r="Q50" s="143">
        <v>220</v>
      </c>
      <c r="R50" s="229">
        <v>7.599309153713299E-2</v>
      </c>
      <c r="S50" s="143">
        <v>0</v>
      </c>
      <c r="T50" s="143">
        <v>0</v>
      </c>
      <c r="U50" s="143">
        <v>20</v>
      </c>
      <c r="V50" s="247" t="s">
        <v>3</v>
      </c>
    </row>
    <row r="51" spans="1:22" x14ac:dyDescent="0.2">
      <c r="A51" s="143" t="s">
        <v>168</v>
      </c>
      <c r="B51" s="143" t="s">
        <v>124</v>
      </c>
      <c r="C51" s="143" t="s">
        <v>42</v>
      </c>
      <c r="D51" s="143">
        <v>792.67880000000002</v>
      </c>
      <c r="E51" s="143">
        <v>2842</v>
      </c>
      <c r="F51" s="143">
        <v>1102</v>
      </c>
      <c r="G51" s="143">
        <v>1049</v>
      </c>
      <c r="H51" s="143">
        <v>3.5853109733728212</v>
      </c>
      <c r="I51" s="143">
        <v>1.3902226223282368</v>
      </c>
      <c r="J51" s="143">
        <v>1335</v>
      </c>
      <c r="K51" s="143">
        <v>1160</v>
      </c>
      <c r="L51" s="143">
        <v>95</v>
      </c>
      <c r="M51" s="143">
        <v>0</v>
      </c>
      <c r="N51" s="229">
        <v>0</v>
      </c>
      <c r="O51" s="143">
        <v>60</v>
      </c>
      <c r="P51" s="143">
        <v>0</v>
      </c>
      <c r="Q51" s="143">
        <v>60</v>
      </c>
      <c r="R51" s="229">
        <v>4.49438202247191E-2</v>
      </c>
      <c r="S51" s="143">
        <v>0</v>
      </c>
      <c r="T51" s="143">
        <v>0</v>
      </c>
      <c r="U51" s="143">
        <v>15</v>
      </c>
      <c r="V51" s="247" t="s">
        <v>3</v>
      </c>
    </row>
    <row r="52" spans="1:22" x14ac:dyDescent="0.2">
      <c r="A52" s="143" t="s">
        <v>169</v>
      </c>
      <c r="B52" s="143" t="s">
        <v>124</v>
      </c>
      <c r="C52" s="143" t="s">
        <v>42</v>
      </c>
      <c r="D52" s="143">
        <v>822.24590000000001</v>
      </c>
      <c r="E52" s="143">
        <v>1842</v>
      </c>
      <c r="F52" s="143">
        <v>792</v>
      </c>
      <c r="G52" s="143">
        <v>638</v>
      </c>
      <c r="H52" s="143">
        <v>2.2402057583990387</v>
      </c>
      <c r="I52" s="143">
        <v>0.96321550523997745</v>
      </c>
      <c r="J52" s="143">
        <v>820</v>
      </c>
      <c r="K52" s="143">
        <v>670</v>
      </c>
      <c r="L52" s="143">
        <v>70</v>
      </c>
      <c r="M52" s="143">
        <v>0</v>
      </c>
      <c r="N52" s="229">
        <v>0</v>
      </c>
      <c r="O52" s="143">
        <v>40</v>
      </c>
      <c r="P52" s="143">
        <v>10</v>
      </c>
      <c r="Q52" s="143">
        <v>50</v>
      </c>
      <c r="R52" s="229">
        <v>6.097560975609756E-2</v>
      </c>
      <c r="S52" s="143">
        <v>0</v>
      </c>
      <c r="T52" s="143">
        <v>0</v>
      </c>
      <c r="U52" s="143">
        <v>30</v>
      </c>
      <c r="V52" s="247" t="s">
        <v>3</v>
      </c>
    </row>
    <row r="53" spans="1:22" x14ac:dyDescent="0.2">
      <c r="A53" s="143" t="s">
        <v>170</v>
      </c>
      <c r="B53" s="143" t="s">
        <v>124</v>
      </c>
      <c r="C53" s="143" t="s">
        <v>42</v>
      </c>
      <c r="D53" s="143">
        <v>871.73990000000003</v>
      </c>
      <c r="E53" s="143">
        <v>4442</v>
      </c>
      <c r="F53" s="143">
        <v>1822</v>
      </c>
      <c r="G53" s="143">
        <v>1659</v>
      </c>
      <c r="H53" s="143">
        <v>5.0955565989350724</v>
      </c>
      <c r="I53" s="143">
        <v>2.0900729678657588</v>
      </c>
      <c r="J53" s="143">
        <v>2205</v>
      </c>
      <c r="K53" s="143">
        <v>1885</v>
      </c>
      <c r="L53" s="143">
        <v>130</v>
      </c>
      <c r="M53" s="143">
        <v>0</v>
      </c>
      <c r="N53" s="229">
        <v>0</v>
      </c>
      <c r="O53" s="143">
        <v>115</v>
      </c>
      <c r="P53" s="143">
        <v>15</v>
      </c>
      <c r="Q53" s="143">
        <v>130</v>
      </c>
      <c r="R53" s="229">
        <v>5.8956916099773243E-2</v>
      </c>
      <c r="S53" s="143">
        <v>0</v>
      </c>
      <c r="T53" s="143">
        <v>0</v>
      </c>
      <c r="U53" s="143">
        <v>50</v>
      </c>
      <c r="V53" s="247" t="s">
        <v>3</v>
      </c>
    </row>
    <row r="54" spans="1:22" x14ac:dyDescent="0.2">
      <c r="A54" s="143" t="s">
        <v>171</v>
      </c>
      <c r="B54" s="143" t="s">
        <v>124</v>
      </c>
      <c r="C54" s="143" t="s">
        <v>42</v>
      </c>
      <c r="D54" s="143">
        <v>553.72619999999995</v>
      </c>
      <c r="E54" s="143">
        <v>770</v>
      </c>
      <c r="F54" s="143">
        <v>345</v>
      </c>
      <c r="G54" s="143">
        <v>305</v>
      </c>
      <c r="H54" s="143">
        <v>1.390578954002899</v>
      </c>
      <c r="I54" s="143">
        <v>0.6230516092610392</v>
      </c>
      <c r="J54" s="143">
        <v>345</v>
      </c>
      <c r="K54" s="143">
        <v>300</v>
      </c>
      <c r="L54" s="143">
        <v>0</v>
      </c>
      <c r="M54" s="143">
        <v>0</v>
      </c>
      <c r="N54" s="229">
        <v>0</v>
      </c>
      <c r="O54" s="143">
        <v>25</v>
      </c>
      <c r="P54" s="143">
        <v>10</v>
      </c>
      <c r="Q54" s="143">
        <v>35</v>
      </c>
      <c r="R54" s="229">
        <v>0.10144927536231885</v>
      </c>
      <c r="S54" s="143">
        <v>0</v>
      </c>
      <c r="T54" s="143">
        <v>0</v>
      </c>
      <c r="U54" s="143">
        <v>0</v>
      </c>
      <c r="V54" s="247" t="s">
        <v>3</v>
      </c>
    </row>
  </sheetData>
  <sortState ref="A2:V55">
    <sortCondition ref="A2:A5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workbookViewId="0">
      <selection sqref="A1:N1"/>
    </sheetView>
  </sheetViews>
  <sheetFormatPr defaultRowHeight="15" x14ac:dyDescent="0.25"/>
  <sheetData>
    <row r="1" spans="1:14" x14ac:dyDescent="0.25">
      <c r="A1" s="2" t="s">
        <v>23</v>
      </c>
      <c r="B1" t="s">
        <v>24</v>
      </c>
      <c r="C1" t="s">
        <v>25</v>
      </c>
      <c r="D1" t="s">
        <v>26</v>
      </c>
      <c r="E1" t="s">
        <v>27</v>
      </c>
      <c r="F1" t="s">
        <v>28</v>
      </c>
      <c r="G1" t="s">
        <v>29</v>
      </c>
      <c r="H1" t="s">
        <v>30</v>
      </c>
      <c r="I1" t="s">
        <v>10</v>
      </c>
      <c r="J1" t="s">
        <v>11</v>
      </c>
      <c r="K1" t="s">
        <v>31</v>
      </c>
      <c r="L1" t="s">
        <v>12</v>
      </c>
      <c r="M1" t="s">
        <v>13</v>
      </c>
      <c r="N1" t="s">
        <v>14</v>
      </c>
    </row>
    <row r="2" spans="1:14" x14ac:dyDescent="0.25">
      <c r="A2">
        <v>7250000</v>
      </c>
      <c r="B2">
        <v>295095</v>
      </c>
      <c r="C2">
        <v>262215</v>
      </c>
      <c r="D2">
        <v>124766</v>
      </c>
      <c r="E2">
        <v>115283</v>
      </c>
      <c r="F2">
        <v>50.1</v>
      </c>
      <c r="G2">
        <v>5890.71</v>
      </c>
      <c r="H2">
        <v>145810</v>
      </c>
      <c r="I2">
        <v>119765</v>
      </c>
      <c r="J2">
        <v>8515</v>
      </c>
      <c r="K2">
        <v>6325</v>
      </c>
      <c r="L2">
        <v>6095</v>
      </c>
      <c r="M2">
        <v>2850</v>
      </c>
      <c r="N2">
        <v>2270</v>
      </c>
    </row>
    <row r="3" spans="1:14" x14ac:dyDescent="0.25">
      <c r="A3">
        <v>7250001</v>
      </c>
      <c r="B3">
        <v>12779</v>
      </c>
      <c r="C3">
        <v>8017</v>
      </c>
      <c r="D3">
        <v>5772</v>
      </c>
      <c r="E3">
        <v>5329</v>
      </c>
      <c r="F3">
        <v>2817.2</v>
      </c>
      <c r="G3">
        <v>4.54</v>
      </c>
      <c r="H3">
        <v>5255</v>
      </c>
      <c r="I3">
        <v>4490</v>
      </c>
      <c r="J3">
        <v>280</v>
      </c>
      <c r="K3">
        <v>255</v>
      </c>
      <c r="L3">
        <v>105</v>
      </c>
      <c r="M3">
        <v>65</v>
      </c>
      <c r="N3">
        <v>55</v>
      </c>
    </row>
    <row r="4" spans="1:14" x14ac:dyDescent="0.25">
      <c r="A4">
        <v>7250002.0099999998</v>
      </c>
      <c r="B4">
        <v>2933</v>
      </c>
      <c r="C4">
        <v>2834</v>
      </c>
      <c r="D4">
        <v>1204</v>
      </c>
      <c r="E4">
        <v>1168</v>
      </c>
      <c r="F4">
        <v>2251</v>
      </c>
      <c r="G4">
        <v>1.3</v>
      </c>
      <c r="H4">
        <v>1480</v>
      </c>
      <c r="I4">
        <v>1185</v>
      </c>
      <c r="J4">
        <v>85</v>
      </c>
      <c r="K4">
        <v>75</v>
      </c>
      <c r="L4">
        <v>65</v>
      </c>
      <c r="M4">
        <v>45</v>
      </c>
      <c r="N4">
        <v>25</v>
      </c>
    </row>
    <row r="5" spans="1:14" x14ac:dyDescent="0.25">
      <c r="A5">
        <v>7250002.0199999996</v>
      </c>
      <c r="B5">
        <v>9867</v>
      </c>
      <c r="C5">
        <v>7280</v>
      </c>
      <c r="D5">
        <v>4053</v>
      </c>
      <c r="E5">
        <v>3736</v>
      </c>
      <c r="F5">
        <v>2502.6999999999998</v>
      </c>
      <c r="G5">
        <v>3.94</v>
      </c>
      <c r="H5">
        <v>5055</v>
      </c>
      <c r="I5">
        <v>4300</v>
      </c>
      <c r="J5">
        <v>310</v>
      </c>
      <c r="K5">
        <v>170</v>
      </c>
      <c r="L5">
        <v>105</v>
      </c>
      <c r="M5">
        <v>115</v>
      </c>
      <c r="N5">
        <v>60</v>
      </c>
    </row>
    <row r="6" spans="1:14" x14ac:dyDescent="0.25">
      <c r="A6">
        <v>7250003</v>
      </c>
      <c r="B6">
        <v>5543</v>
      </c>
      <c r="C6">
        <v>5386</v>
      </c>
      <c r="D6">
        <v>2456</v>
      </c>
      <c r="E6">
        <v>2314</v>
      </c>
      <c r="F6">
        <v>760.1</v>
      </c>
      <c r="G6">
        <v>7.29</v>
      </c>
      <c r="H6">
        <v>2870</v>
      </c>
      <c r="I6">
        <v>2330</v>
      </c>
      <c r="J6">
        <v>150</v>
      </c>
      <c r="K6">
        <v>180</v>
      </c>
      <c r="L6">
        <v>90</v>
      </c>
      <c r="M6">
        <v>95</v>
      </c>
      <c r="N6">
        <v>25</v>
      </c>
    </row>
    <row r="7" spans="1:14" x14ac:dyDescent="0.25">
      <c r="A7">
        <v>7250004</v>
      </c>
      <c r="B7">
        <v>5338</v>
      </c>
      <c r="C7">
        <v>5208</v>
      </c>
      <c r="D7">
        <v>2525</v>
      </c>
      <c r="E7">
        <v>2395</v>
      </c>
      <c r="F7">
        <v>2682.4</v>
      </c>
      <c r="G7">
        <v>1.99</v>
      </c>
      <c r="H7">
        <v>2905</v>
      </c>
      <c r="I7">
        <v>2275</v>
      </c>
      <c r="J7">
        <v>150</v>
      </c>
      <c r="K7">
        <v>150</v>
      </c>
      <c r="L7">
        <v>150</v>
      </c>
      <c r="M7">
        <v>125</v>
      </c>
      <c r="N7">
        <v>50</v>
      </c>
    </row>
    <row r="8" spans="1:14" x14ac:dyDescent="0.25">
      <c r="A8">
        <v>7250005</v>
      </c>
      <c r="B8">
        <v>6833</v>
      </c>
      <c r="C8">
        <v>6420</v>
      </c>
      <c r="D8">
        <v>3134</v>
      </c>
      <c r="E8">
        <v>2843</v>
      </c>
      <c r="F8">
        <v>498.2</v>
      </c>
      <c r="G8">
        <v>13.72</v>
      </c>
      <c r="H8">
        <v>3275</v>
      </c>
      <c r="I8">
        <v>2670</v>
      </c>
      <c r="J8">
        <v>220</v>
      </c>
      <c r="K8">
        <v>145</v>
      </c>
      <c r="L8">
        <v>70</v>
      </c>
      <c r="M8">
        <v>95</v>
      </c>
      <c r="N8">
        <v>80</v>
      </c>
    </row>
    <row r="9" spans="1:14" x14ac:dyDescent="0.25">
      <c r="A9">
        <v>7250006.0099999998</v>
      </c>
      <c r="B9">
        <v>5311</v>
      </c>
      <c r="C9">
        <v>5257</v>
      </c>
      <c r="D9">
        <v>2375</v>
      </c>
      <c r="E9">
        <v>2048</v>
      </c>
      <c r="F9">
        <v>3363.3</v>
      </c>
      <c r="G9">
        <v>1.58</v>
      </c>
      <c r="H9">
        <v>2000</v>
      </c>
      <c r="I9">
        <v>1490</v>
      </c>
      <c r="J9">
        <v>205</v>
      </c>
      <c r="K9">
        <v>205</v>
      </c>
      <c r="L9">
        <v>65</v>
      </c>
      <c r="M9">
        <v>15</v>
      </c>
      <c r="N9">
        <v>20</v>
      </c>
    </row>
    <row r="10" spans="1:14" x14ac:dyDescent="0.25">
      <c r="A10">
        <v>7250006.0199999996</v>
      </c>
      <c r="B10">
        <v>4129</v>
      </c>
      <c r="C10">
        <v>4050</v>
      </c>
      <c r="D10">
        <v>1883</v>
      </c>
      <c r="E10">
        <v>1601</v>
      </c>
      <c r="F10">
        <v>2528.9</v>
      </c>
      <c r="G10">
        <v>1.63</v>
      </c>
      <c r="H10">
        <v>1650</v>
      </c>
      <c r="I10">
        <v>1200</v>
      </c>
      <c r="J10">
        <v>160</v>
      </c>
      <c r="K10">
        <v>175</v>
      </c>
      <c r="L10">
        <v>90</v>
      </c>
      <c r="M10">
        <v>0</v>
      </c>
      <c r="N10">
        <v>15</v>
      </c>
    </row>
    <row r="11" spans="1:14" x14ac:dyDescent="0.25">
      <c r="A11">
        <v>7250006.0300000003</v>
      </c>
      <c r="B11">
        <v>5183</v>
      </c>
      <c r="C11">
        <v>5546</v>
      </c>
      <c r="D11">
        <v>2256</v>
      </c>
      <c r="E11">
        <v>2012</v>
      </c>
      <c r="F11">
        <v>3037.2</v>
      </c>
      <c r="G11">
        <v>1.71</v>
      </c>
      <c r="H11">
        <v>2525</v>
      </c>
      <c r="I11">
        <v>1995</v>
      </c>
      <c r="J11">
        <v>225</v>
      </c>
      <c r="K11">
        <v>190</v>
      </c>
      <c r="L11">
        <v>80</v>
      </c>
      <c r="M11">
        <v>10</v>
      </c>
      <c r="N11">
        <v>25</v>
      </c>
    </row>
    <row r="12" spans="1:14" x14ac:dyDescent="0.25">
      <c r="A12">
        <v>7250006.04</v>
      </c>
      <c r="B12">
        <v>4578</v>
      </c>
      <c r="C12">
        <v>4893</v>
      </c>
      <c r="D12">
        <v>1502</v>
      </c>
      <c r="E12">
        <v>1477</v>
      </c>
      <c r="F12">
        <v>2366.1</v>
      </c>
      <c r="G12">
        <v>1.93</v>
      </c>
      <c r="H12">
        <v>2230</v>
      </c>
      <c r="I12">
        <v>1915</v>
      </c>
      <c r="J12">
        <v>130</v>
      </c>
      <c r="K12">
        <v>65</v>
      </c>
      <c r="L12">
        <v>30</v>
      </c>
      <c r="M12">
        <v>10</v>
      </c>
      <c r="N12">
        <v>75</v>
      </c>
    </row>
    <row r="13" spans="1:14" x14ac:dyDescent="0.25">
      <c r="A13">
        <v>7250007</v>
      </c>
      <c r="B13">
        <v>1653</v>
      </c>
      <c r="C13">
        <v>1689</v>
      </c>
      <c r="D13">
        <v>785</v>
      </c>
      <c r="E13">
        <v>670</v>
      </c>
      <c r="F13">
        <v>1897.4</v>
      </c>
      <c r="G13">
        <v>0.87</v>
      </c>
      <c r="H13">
        <v>560</v>
      </c>
      <c r="I13">
        <v>320</v>
      </c>
      <c r="J13">
        <v>25</v>
      </c>
      <c r="K13">
        <v>35</v>
      </c>
      <c r="L13">
        <v>125</v>
      </c>
      <c r="M13">
        <v>45</v>
      </c>
      <c r="N13">
        <v>15</v>
      </c>
    </row>
    <row r="14" spans="1:14" x14ac:dyDescent="0.25">
      <c r="A14">
        <v>7250008</v>
      </c>
      <c r="B14">
        <v>2791</v>
      </c>
      <c r="C14">
        <v>2817</v>
      </c>
      <c r="D14">
        <v>2091</v>
      </c>
      <c r="E14">
        <v>1765</v>
      </c>
      <c r="F14">
        <v>2404.8000000000002</v>
      </c>
      <c r="G14">
        <v>1.1599999999999999</v>
      </c>
      <c r="H14">
        <v>1225</v>
      </c>
      <c r="I14">
        <v>530</v>
      </c>
      <c r="J14">
        <v>25</v>
      </c>
      <c r="K14">
        <v>150</v>
      </c>
      <c r="L14">
        <v>430</v>
      </c>
      <c r="M14">
        <v>55</v>
      </c>
      <c r="N14">
        <v>35</v>
      </c>
    </row>
    <row r="15" spans="1:14" x14ac:dyDescent="0.25">
      <c r="A15">
        <v>7250009</v>
      </c>
      <c r="B15">
        <v>4522</v>
      </c>
      <c r="C15">
        <v>4530</v>
      </c>
      <c r="D15">
        <v>2554</v>
      </c>
      <c r="E15">
        <v>2335</v>
      </c>
      <c r="F15">
        <v>2972.1</v>
      </c>
      <c r="G15">
        <v>1.52</v>
      </c>
      <c r="H15">
        <v>2500</v>
      </c>
      <c r="I15">
        <v>1730</v>
      </c>
      <c r="J15">
        <v>110</v>
      </c>
      <c r="K15">
        <v>90</v>
      </c>
      <c r="L15">
        <v>320</v>
      </c>
      <c r="M15">
        <v>215</v>
      </c>
      <c r="N15">
        <v>30</v>
      </c>
    </row>
    <row r="16" spans="1:14" x14ac:dyDescent="0.25">
      <c r="A16">
        <v>7250010</v>
      </c>
      <c r="B16">
        <v>6011</v>
      </c>
      <c r="C16">
        <v>6001</v>
      </c>
      <c r="D16">
        <v>3249</v>
      </c>
      <c r="E16">
        <v>2912</v>
      </c>
      <c r="F16">
        <v>2913.7</v>
      </c>
      <c r="G16">
        <v>2.06</v>
      </c>
      <c r="H16">
        <v>3485</v>
      </c>
      <c r="I16">
        <v>2300</v>
      </c>
      <c r="J16">
        <v>170</v>
      </c>
      <c r="K16">
        <v>240</v>
      </c>
      <c r="L16">
        <v>425</v>
      </c>
      <c r="M16">
        <v>310</v>
      </c>
      <c r="N16">
        <v>40</v>
      </c>
    </row>
    <row r="17" spans="1:14" x14ac:dyDescent="0.25">
      <c r="A17">
        <v>7250011.0099999998</v>
      </c>
      <c r="B17">
        <v>3453</v>
      </c>
      <c r="C17">
        <v>3433</v>
      </c>
      <c r="D17">
        <v>1501</v>
      </c>
      <c r="E17">
        <v>1379</v>
      </c>
      <c r="F17">
        <v>2828.7</v>
      </c>
      <c r="G17">
        <v>1.22</v>
      </c>
      <c r="H17">
        <v>1650</v>
      </c>
      <c r="I17">
        <v>1180</v>
      </c>
      <c r="J17">
        <v>110</v>
      </c>
      <c r="K17">
        <v>110</v>
      </c>
      <c r="L17">
        <v>165</v>
      </c>
      <c r="M17">
        <v>50</v>
      </c>
      <c r="N17">
        <v>40</v>
      </c>
    </row>
    <row r="18" spans="1:14" x14ac:dyDescent="0.25">
      <c r="A18">
        <v>7250011.0199999996</v>
      </c>
      <c r="B18">
        <v>3240</v>
      </c>
      <c r="C18">
        <v>3318</v>
      </c>
      <c r="D18">
        <v>1613</v>
      </c>
      <c r="E18">
        <v>1465</v>
      </c>
      <c r="F18">
        <v>2392.9</v>
      </c>
      <c r="G18">
        <v>1.35</v>
      </c>
      <c r="H18">
        <v>1730</v>
      </c>
      <c r="I18">
        <v>1260</v>
      </c>
      <c r="J18">
        <v>120</v>
      </c>
      <c r="K18">
        <v>155</v>
      </c>
      <c r="L18">
        <v>105</v>
      </c>
      <c r="M18">
        <v>80</v>
      </c>
      <c r="N18">
        <v>10</v>
      </c>
    </row>
    <row r="19" spans="1:14" x14ac:dyDescent="0.25">
      <c r="A19">
        <v>7250011.0300000003</v>
      </c>
      <c r="B19">
        <v>2535</v>
      </c>
      <c r="C19">
        <v>3195</v>
      </c>
      <c r="D19">
        <v>1095</v>
      </c>
      <c r="E19">
        <v>1006</v>
      </c>
      <c r="F19">
        <v>950.4</v>
      </c>
      <c r="G19">
        <v>2.67</v>
      </c>
      <c r="H19">
        <v>1210</v>
      </c>
      <c r="I19">
        <v>910</v>
      </c>
      <c r="J19">
        <v>85</v>
      </c>
      <c r="K19">
        <v>85</v>
      </c>
      <c r="L19">
        <v>80</v>
      </c>
      <c r="M19">
        <v>40</v>
      </c>
      <c r="N19">
        <v>10</v>
      </c>
    </row>
    <row r="20" spans="1:14" x14ac:dyDescent="0.25">
      <c r="A20">
        <v>7250012.0099999998</v>
      </c>
      <c r="B20">
        <v>5221</v>
      </c>
      <c r="C20">
        <v>5381</v>
      </c>
      <c r="D20">
        <v>2134</v>
      </c>
      <c r="E20">
        <v>1959</v>
      </c>
      <c r="F20">
        <v>2943.1</v>
      </c>
      <c r="G20">
        <v>1.77</v>
      </c>
      <c r="H20">
        <v>2435</v>
      </c>
      <c r="I20">
        <v>1885</v>
      </c>
      <c r="J20">
        <v>185</v>
      </c>
      <c r="K20">
        <v>200</v>
      </c>
      <c r="L20">
        <v>105</v>
      </c>
      <c r="M20">
        <v>25</v>
      </c>
      <c r="N20">
        <v>40</v>
      </c>
    </row>
    <row r="21" spans="1:14" x14ac:dyDescent="0.25">
      <c r="A21">
        <v>7250012.0199999996</v>
      </c>
      <c r="B21">
        <v>4342</v>
      </c>
      <c r="C21">
        <v>4509</v>
      </c>
      <c r="D21">
        <v>1812</v>
      </c>
      <c r="E21">
        <v>1705</v>
      </c>
      <c r="F21">
        <v>2634.4</v>
      </c>
      <c r="G21">
        <v>1.65</v>
      </c>
      <c r="H21">
        <v>2375</v>
      </c>
      <c r="I21">
        <v>1970</v>
      </c>
      <c r="J21">
        <v>115</v>
      </c>
      <c r="K21">
        <v>180</v>
      </c>
      <c r="L21">
        <v>30</v>
      </c>
      <c r="M21">
        <v>55</v>
      </c>
      <c r="N21">
        <v>30</v>
      </c>
    </row>
    <row r="22" spans="1:14" x14ac:dyDescent="0.25">
      <c r="A22">
        <v>7250012.0300000003</v>
      </c>
      <c r="B22">
        <v>4025</v>
      </c>
      <c r="C22">
        <v>3872</v>
      </c>
      <c r="D22">
        <v>1863</v>
      </c>
      <c r="E22">
        <v>1799</v>
      </c>
      <c r="F22">
        <v>2792</v>
      </c>
      <c r="G22">
        <v>1.44</v>
      </c>
      <c r="H22">
        <v>1900</v>
      </c>
      <c r="I22">
        <v>1440</v>
      </c>
      <c r="J22">
        <v>160</v>
      </c>
      <c r="K22">
        <v>150</v>
      </c>
      <c r="L22">
        <v>95</v>
      </c>
      <c r="M22">
        <v>25</v>
      </c>
      <c r="N22">
        <v>15</v>
      </c>
    </row>
    <row r="23" spans="1:14" x14ac:dyDescent="0.25">
      <c r="A23">
        <v>7250012.0599999996</v>
      </c>
      <c r="B23">
        <v>8479</v>
      </c>
      <c r="C23">
        <v>8519</v>
      </c>
      <c r="D23">
        <v>3874</v>
      </c>
      <c r="E23">
        <v>3691</v>
      </c>
      <c r="F23">
        <v>2294.9</v>
      </c>
      <c r="G23">
        <v>3.69</v>
      </c>
      <c r="H23">
        <v>3805</v>
      </c>
      <c r="I23">
        <v>3215</v>
      </c>
      <c r="J23">
        <v>185</v>
      </c>
      <c r="K23">
        <v>175</v>
      </c>
      <c r="L23">
        <v>105</v>
      </c>
      <c r="M23">
        <v>40</v>
      </c>
      <c r="N23">
        <v>80</v>
      </c>
    </row>
    <row r="24" spans="1:14" x14ac:dyDescent="0.25">
      <c r="A24">
        <v>7250012.0700000003</v>
      </c>
      <c r="B24">
        <v>9041</v>
      </c>
      <c r="C24">
        <v>5603</v>
      </c>
      <c r="D24">
        <v>3705</v>
      </c>
      <c r="E24">
        <v>3386</v>
      </c>
      <c r="F24">
        <v>1488.2</v>
      </c>
      <c r="G24">
        <v>6.08</v>
      </c>
      <c r="H24">
        <v>4890</v>
      </c>
      <c r="I24">
        <v>4315</v>
      </c>
      <c r="J24">
        <v>275</v>
      </c>
      <c r="K24">
        <v>150</v>
      </c>
      <c r="L24">
        <v>80</v>
      </c>
      <c r="M24">
        <v>15</v>
      </c>
      <c r="N24">
        <v>40</v>
      </c>
    </row>
    <row r="25" spans="1:14" x14ac:dyDescent="0.25">
      <c r="A25">
        <v>7250012.0800000001</v>
      </c>
      <c r="B25">
        <v>3915</v>
      </c>
      <c r="C25">
        <v>4025</v>
      </c>
      <c r="D25">
        <v>1635</v>
      </c>
      <c r="E25">
        <v>1553</v>
      </c>
      <c r="F25">
        <v>3309.1</v>
      </c>
      <c r="G25">
        <v>1.18</v>
      </c>
      <c r="H25">
        <v>2040</v>
      </c>
      <c r="I25">
        <v>1720</v>
      </c>
      <c r="J25">
        <v>130</v>
      </c>
      <c r="K25">
        <v>85</v>
      </c>
      <c r="L25">
        <v>35</v>
      </c>
      <c r="M25">
        <v>25</v>
      </c>
      <c r="N25">
        <v>40</v>
      </c>
    </row>
    <row r="26" spans="1:14" x14ac:dyDescent="0.25">
      <c r="A26">
        <v>7250012.0899999999</v>
      </c>
      <c r="B26">
        <v>3311</v>
      </c>
      <c r="C26">
        <v>3437</v>
      </c>
      <c r="D26">
        <v>1299</v>
      </c>
      <c r="E26">
        <v>1256</v>
      </c>
      <c r="F26">
        <v>2606.1</v>
      </c>
      <c r="G26">
        <v>1.27</v>
      </c>
      <c r="H26">
        <v>1720</v>
      </c>
      <c r="I26">
        <v>1485</v>
      </c>
      <c r="J26">
        <v>115</v>
      </c>
      <c r="K26">
        <v>80</v>
      </c>
      <c r="L26">
        <v>10</v>
      </c>
      <c r="M26">
        <v>15</v>
      </c>
      <c r="N26">
        <v>20</v>
      </c>
    </row>
    <row r="27" spans="1:14" x14ac:dyDescent="0.25">
      <c r="A27">
        <v>7250013.0099999998</v>
      </c>
      <c r="B27">
        <v>5135</v>
      </c>
      <c r="C27">
        <v>5334</v>
      </c>
      <c r="D27">
        <v>2507</v>
      </c>
      <c r="E27">
        <v>2217</v>
      </c>
      <c r="F27">
        <v>908.6</v>
      </c>
      <c r="G27">
        <v>5.65</v>
      </c>
      <c r="H27">
        <v>2705</v>
      </c>
      <c r="I27">
        <v>2185</v>
      </c>
      <c r="J27">
        <v>195</v>
      </c>
      <c r="K27">
        <v>120</v>
      </c>
      <c r="L27">
        <v>80</v>
      </c>
      <c r="M27">
        <v>80</v>
      </c>
      <c r="N27">
        <v>45</v>
      </c>
    </row>
    <row r="28" spans="1:14" x14ac:dyDescent="0.25">
      <c r="A28">
        <v>7250013.0199999996</v>
      </c>
      <c r="B28">
        <v>5844</v>
      </c>
      <c r="C28">
        <v>6016</v>
      </c>
      <c r="D28">
        <v>2466</v>
      </c>
      <c r="E28">
        <v>2250</v>
      </c>
      <c r="F28">
        <v>1945.1</v>
      </c>
      <c r="G28">
        <v>3</v>
      </c>
      <c r="H28">
        <v>3150</v>
      </c>
      <c r="I28">
        <v>2620</v>
      </c>
      <c r="J28">
        <v>180</v>
      </c>
      <c r="K28">
        <v>170</v>
      </c>
      <c r="L28">
        <v>105</v>
      </c>
      <c r="M28">
        <v>40</v>
      </c>
      <c r="N28">
        <v>35</v>
      </c>
    </row>
    <row r="29" spans="1:14" x14ac:dyDescent="0.25">
      <c r="A29">
        <v>7250013.04</v>
      </c>
      <c r="B29">
        <v>9802</v>
      </c>
      <c r="C29">
        <v>5309</v>
      </c>
      <c r="D29">
        <v>3549</v>
      </c>
      <c r="E29">
        <v>3236</v>
      </c>
      <c r="F29">
        <v>721.8</v>
      </c>
      <c r="G29">
        <v>13.58</v>
      </c>
      <c r="H29">
        <v>5400</v>
      </c>
      <c r="I29">
        <v>4840</v>
      </c>
      <c r="J29">
        <v>280</v>
      </c>
      <c r="K29">
        <v>95</v>
      </c>
      <c r="L29">
        <v>45</v>
      </c>
      <c r="M29">
        <v>40</v>
      </c>
      <c r="N29">
        <v>105</v>
      </c>
    </row>
    <row r="30" spans="1:14" x14ac:dyDescent="0.25">
      <c r="A30">
        <v>7250013.0499999998</v>
      </c>
      <c r="B30">
        <v>12289</v>
      </c>
      <c r="C30">
        <v>8648</v>
      </c>
      <c r="D30">
        <v>5196</v>
      </c>
      <c r="E30">
        <v>4680</v>
      </c>
      <c r="F30">
        <v>2351.8000000000002</v>
      </c>
      <c r="G30">
        <v>5.23</v>
      </c>
      <c r="H30">
        <v>6205</v>
      </c>
      <c r="I30">
        <v>5520</v>
      </c>
      <c r="J30">
        <v>330</v>
      </c>
      <c r="K30">
        <v>140</v>
      </c>
      <c r="L30">
        <v>95</v>
      </c>
      <c r="M30">
        <v>0</v>
      </c>
      <c r="N30">
        <v>120</v>
      </c>
    </row>
    <row r="31" spans="1:14" x14ac:dyDescent="0.25">
      <c r="A31">
        <v>7250013.0599999996</v>
      </c>
      <c r="B31">
        <v>3876</v>
      </c>
      <c r="C31">
        <v>4017</v>
      </c>
      <c r="D31">
        <v>1290</v>
      </c>
      <c r="E31">
        <v>1273</v>
      </c>
      <c r="F31">
        <v>3185.9</v>
      </c>
      <c r="G31">
        <v>1.22</v>
      </c>
      <c r="H31">
        <v>2000</v>
      </c>
      <c r="I31">
        <v>1775</v>
      </c>
      <c r="J31">
        <v>90</v>
      </c>
      <c r="K31">
        <v>55</v>
      </c>
      <c r="L31">
        <v>40</v>
      </c>
      <c r="M31">
        <v>20</v>
      </c>
      <c r="N31">
        <v>20</v>
      </c>
    </row>
    <row r="32" spans="1:14" x14ac:dyDescent="0.25">
      <c r="A32">
        <v>7250013.0700000003</v>
      </c>
      <c r="B32">
        <v>3299</v>
      </c>
      <c r="C32">
        <v>3334</v>
      </c>
      <c r="D32">
        <v>1088</v>
      </c>
      <c r="E32">
        <v>1065</v>
      </c>
      <c r="F32">
        <v>3081.2</v>
      </c>
      <c r="G32">
        <v>1.07</v>
      </c>
      <c r="H32">
        <v>1665</v>
      </c>
      <c r="I32">
        <v>1465</v>
      </c>
      <c r="J32">
        <v>70</v>
      </c>
      <c r="K32">
        <v>55</v>
      </c>
      <c r="L32">
        <v>10</v>
      </c>
      <c r="M32">
        <v>25</v>
      </c>
      <c r="N32">
        <v>40</v>
      </c>
    </row>
    <row r="33" spans="1:14" x14ac:dyDescent="0.25">
      <c r="A33">
        <v>7250014</v>
      </c>
      <c r="B33">
        <v>4510</v>
      </c>
      <c r="C33">
        <v>4437</v>
      </c>
      <c r="D33">
        <v>2507</v>
      </c>
      <c r="E33">
        <v>2144</v>
      </c>
      <c r="F33">
        <v>1622.1</v>
      </c>
      <c r="G33">
        <v>2.78</v>
      </c>
      <c r="H33">
        <v>2260</v>
      </c>
      <c r="I33">
        <v>1295</v>
      </c>
      <c r="J33">
        <v>80</v>
      </c>
      <c r="K33">
        <v>150</v>
      </c>
      <c r="L33">
        <v>455</v>
      </c>
      <c r="M33">
        <v>245</v>
      </c>
      <c r="N33">
        <v>35</v>
      </c>
    </row>
    <row r="34" spans="1:14" x14ac:dyDescent="0.25">
      <c r="A34">
        <v>7250015</v>
      </c>
      <c r="B34">
        <v>4492</v>
      </c>
      <c r="C34">
        <v>4632</v>
      </c>
      <c r="D34">
        <v>3099</v>
      </c>
      <c r="E34">
        <v>2709</v>
      </c>
      <c r="F34">
        <v>2124</v>
      </c>
      <c r="G34">
        <v>2.11</v>
      </c>
      <c r="H34">
        <v>2640</v>
      </c>
      <c r="I34">
        <v>1420</v>
      </c>
      <c r="J34">
        <v>155</v>
      </c>
      <c r="K34">
        <v>220</v>
      </c>
      <c r="L34">
        <v>660</v>
      </c>
      <c r="M34">
        <v>165</v>
      </c>
      <c r="N34">
        <v>30</v>
      </c>
    </row>
    <row r="35" spans="1:14" x14ac:dyDescent="0.25">
      <c r="A35">
        <v>7250016</v>
      </c>
      <c r="B35">
        <v>1645</v>
      </c>
      <c r="C35">
        <v>1813</v>
      </c>
      <c r="D35">
        <v>882</v>
      </c>
      <c r="E35">
        <v>765</v>
      </c>
      <c r="F35">
        <v>2490.5</v>
      </c>
      <c r="G35">
        <v>0.66</v>
      </c>
      <c r="H35">
        <v>820</v>
      </c>
      <c r="I35">
        <v>610</v>
      </c>
      <c r="J35">
        <v>50</v>
      </c>
      <c r="K35">
        <v>30</v>
      </c>
      <c r="L35">
        <v>80</v>
      </c>
      <c r="M35">
        <v>45</v>
      </c>
      <c r="N35">
        <v>10</v>
      </c>
    </row>
    <row r="36" spans="1:14" x14ac:dyDescent="0.25">
      <c r="A36">
        <v>7250017</v>
      </c>
      <c r="B36">
        <v>3983</v>
      </c>
      <c r="C36">
        <v>4267</v>
      </c>
      <c r="D36">
        <v>1951</v>
      </c>
      <c r="E36">
        <v>1631</v>
      </c>
      <c r="F36">
        <v>3046.3</v>
      </c>
      <c r="G36">
        <v>1.31</v>
      </c>
      <c r="H36">
        <v>1580</v>
      </c>
      <c r="I36">
        <v>1165</v>
      </c>
      <c r="J36">
        <v>125</v>
      </c>
      <c r="K36">
        <v>160</v>
      </c>
      <c r="L36">
        <v>95</v>
      </c>
      <c r="M36">
        <v>20</v>
      </c>
      <c r="N36">
        <v>10</v>
      </c>
    </row>
    <row r="37" spans="1:14" x14ac:dyDescent="0.25">
      <c r="A37">
        <v>7250018.0099999998</v>
      </c>
      <c r="B37">
        <v>3744</v>
      </c>
      <c r="C37">
        <v>3961</v>
      </c>
      <c r="D37">
        <v>1553</v>
      </c>
      <c r="E37">
        <v>1384</v>
      </c>
      <c r="F37">
        <v>2229.5</v>
      </c>
      <c r="G37">
        <v>1.68</v>
      </c>
      <c r="H37">
        <v>1525</v>
      </c>
      <c r="I37">
        <v>1160</v>
      </c>
      <c r="J37">
        <v>160</v>
      </c>
      <c r="K37">
        <v>105</v>
      </c>
      <c r="L37">
        <v>55</v>
      </c>
      <c r="M37">
        <v>20</v>
      </c>
      <c r="N37">
        <v>30</v>
      </c>
    </row>
    <row r="38" spans="1:14" x14ac:dyDescent="0.25">
      <c r="A38">
        <v>7250018.0199999996</v>
      </c>
      <c r="B38">
        <v>4156</v>
      </c>
      <c r="C38">
        <v>3923</v>
      </c>
      <c r="D38">
        <v>1424</v>
      </c>
      <c r="E38">
        <v>1396</v>
      </c>
      <c r="F38">
        <v>3092</v>
      </c>
      <c r="G38">
        <v>1.34</v>
      </c>
      <c r="H38">
        <v>2030</v>
      </c>
      <c r="I38">
        <v>1660</v>
      </c>
      <c r="J38">
        <v>155</v>
      </c>
      <c r="K38">
        <v>110</v>
      </c>
      <c r="L38">
        <v>40</v>
      </c>
      <c r="M38">
        <v>15</v>
      </c>
      <c r="N38">
        <v>60</v>
      </c>
    </row>
    <row r="39" spans="1:14" x14ac:dyDescent="0.25">
      <c r="A39">
        <v>7250018.0300000003</v>
      </c>
      <c r="B39">
        <v>6691</v>
      </c>
      <c r="C39">
        <v>6682</v>
      </c>
      <c r="D39">
        <v>2389</v>
      </c>
      <c r="E39">
        <v>2259</v>
      </c>
      <c r="F39">
        <v>4201.6000000000004</v>
      </c>
      <c r="G39">
        <v>1.59</v>
      </c>
      <c r="H39">
        <v>3420</v>
      </c>
      <c r="I39">
        <v>2740</v>
      </c>
      <c r="J39">
        <v>280</v>
      </c>
      <c r="K39">
        <v>265</v>
      </c>
      <c r="L39">
        <v>70</v>
      </c>
      <c r="M39">
        <v>10</v>
      </c>
      <c r="N39">
        <v>50</v>
      </c>
    </row>
    <row r="40" spans="1:14" x14ac:dyDescent="0.25">
      <c r="A40">
        <v>7250018.04</v>
      </c>
      <c r="B40">
        <v>9483</v>
      </c>
      <c r="C40">
        <v>6611</v>
      </c>
      <c r="D40">
        <v>3220</v>
      </c>
      <c r="E40">
        <v>3155</v>
      </c>
      <c r="F40">
        <v>2896.1</v>
      </c>
      <c r="G40">
        <v>3.27</v>
      </c>
      <c r="H40">
        <v>4980</v>
      </c>
      <c r="I40">
        <v>4300</v>
      </c>
      <c r="J40">
        <v>345</v>
      </c>
      <c r="K40">
        <v>180</v>
      </c>
      <c r="L40">
        <v>45</v>
      </c>
      <c r="M40">
        <v>20</v>
      </c>
      <c r="N40">
        <v>90</v>
      </c>
    </row>
    <row r="41" spans="1:14" x14ac:dyDescent="0.25">
      <c r="A41">
        <v>7250018.0499999998</v>
      </c>
      <c r="B41">
        <v>7763</v>
      </c>
      <c r="C41">
        <v>4995</v>
      </c>
      <c r="D41">
        <v>2677</v>
      </c>
      <c r="E41">
        <v>2597</v>
      </c>
      <c r="F41">
        <v>2387.1</v>
      </c>
      <c r="G41">
        <v>3.25</v>
      </c>
      <c r="H41">
        <v>3990</v>
      </c>
      <c r="I41">
        <v>3415</v>
      </c>
      <c r="J41">
        <v>285</v>
      </c>
      <c r="K41">
        <v>190</v>
      </c>
      <c r="L41">
        <v>20</v>
      </c>
      <c r="M41">
        <v>20</v>
      </c>
      <c r="N41">
        <v>60</v>
      </c>
    </row>
    <row r="42" spans="1:14" x14ac:dyDescent="0.25">
      <c r="A42">
        <v>7250019</v>
      </c>
      <c r="B42">
        <v>3719</v>
      </c>
      <c r="C42">
        <v>3533</v>
      </c>
      <c r="D42">
        <v>1646</v>
      </c>
      <c r="E42">
        <v>1536</v>
      </c>
      <c r="F42">
        <v>1946.9</v>
      </c>
      <c r="G42">
        <v>1.91</v>
      </c>
      <c r="H42">
        <v>1445</v>
      </c>
      <c r="I42">
        <v>1205</v>
      </c>
      <c r="J42">
        <v>105</v>
      </c>
      <c r="K42">
        <v>50</v>
      </c>
      <c r="L42">
        <v>35</v>
      </c>
      <c r="M42">
        <v>25</v>
      </c>
      <c r="N42">
        <v>30</v>
      </c>
    </row>
    <row r="43" spans="1:14" x14ac:dyDescent="0.25">
      <c r="A43">
        <v>7250020</v>
      </c>
      <c r="B43">
        <v>4429</v>
      </c>
      <c r="C43">
        <v>4309</v>
      </c>
      <c r="D43">
        <v>2103</v>
      </c>
      <c r="E43">
        <v>1893</v>
      </c>
      <c r="F43">
        <v>1516</v>
      </c>
      <c r="G43">
        <v>2.92</v>
      </c>
      <c r="H43">
        <v>2150</v>
      </c>
      <c r="I43">
        <v>1630</v>
      </c>
      <c r="J43">
        <v>160</v>
      </c>
      <c r="K43">
        <v>105</v>
      </c>
      <c r="L43">
        <v>170</v>
      </c>
      <c r="M43">
        <v>55</v>
      </c>
      <c r="N43">
        <v>35</v>
      </c>
    </row>
    <row r="44" spans="1:14" x14ac:dyDescent="0.25">
      <c r="A44">
        <v>7250021.0099999998</v>
      </c>
      <c r="B44">
        <v>4013</v>
      </c>
      <c r="C44">
        <v>4072</v>
      </c>
      <c r="D44">
        <v>1793</v>
      </c>
      <c r="E44">
        <v>1614</v>
      </c>
      <c r="F44">
        <v>133.4</v>
      </c>
      <c r="G44">
        <v>30.09</v>
      </c>
      <c r="H44">
        <v>1865</v>
      </c>
      <c r="I44">
        <v>1475</v>
      </c>
      <c r="J44">
        <v>100</v>
      </c>
      <c r="K44">
        <v>50</v>
      </c>
      <c r="L44">
        <v>125</v>
      </c>
      <c r="M44">
        <v>70</v>
      </c>
      <c r="N44">
        <v>40</v>
      </c>
    </row>
    <row r="45" spans="1:14" x14ac:dyDescent="0.25">
      <c r="A45">
        <v>7250021.0199999996</v>
      </c>
      <c r="B45">
        <v>5524</v>
      </c>
      <c r="C45">
        <v>5525</v>
      </c>
      <c r="D45">
        <v>2576</v>
      </c>
      <c r="E45">
        <v>2496</v>
      </c>
      <c r="F45">
        <v>2335.5</v>
      </c>
      <c r="G45">
        <v>2.37</v>
      </c>
      <c r="H45">
        <v>2590</v>
      </c>
      <c r="I45">
        <v>2080</v>
      </c>
      <c r="J45">
        <v>165</v>
      </c>
      <c r="K45">
        <v>110</v>
      </c>
      <c r="L45">
        <v>125</v>
      </c>
      <c r="M45">
        <v>80</v>
      </c>
      <c r="N45">
        <v>20</v>
      </c>
    </row>
    <row r="46" spans="1:14" x14ac:dyDescent="0.25">
      <c r="A46">
        <v>7250021.0300000003</v>
      </c>
      <c r="B46">
        <v>4770</v>
      </c>
      <c r="C46">
        <v>5070</v>
      </c>
      <c r="D46">
        <v>2120</v>
      </c>
      <c r="E46">
        <v>1940</v>
      </c>
      <c r="F46">
        <v>2633.3</v>
      </c>
      <c r="G46">
        <v>1.81</v>
      </c>
      <c r="H46">
        <v>2660</v>
      </c>
      <c r="I46">
        <v>2195</v>
      </c>
      <c r="J46">
        <v>160</v>
      </c>
      <c r="K46">
        <v>135</v>
      </c>
      <c r="L46">
        <v>75</v>
      </c>
      <c r="M46">
        <v>60</v>
      </c>
      <c r="N46">
        <v>35</v>
      </c>
    </row>
    <row r="47" spans="1:14" x14ac:dyDescent="0.25">
      <c r="A47">
        <v>7250021.04</v>
      </c>
      <c r="B47">
        <v>4490</v>
      </c>
      <c r="C47">
        <v>4429</v>
      </c>
      <c r="D47">
        <v>1730</v>
      </c>
      <c r="E47">
        <v>1706</v>
      </c>
      <c r="F47">
        <v>2894.3</v>
      </c>
      <c r="G47">
        <v>1.55</v>
      </c>
      <c r="H47">
        <v>2510</v>
      </c>
      <c r="I47">
        <v>2155</v>
      </c>
      <c r="J47">
        <v>150</v>
      </c>
      <c r="K47">
        <v>70</v>
      </c>
      <c r="L47">
        <v>65</v>
      </c>
      <c r="M47">
        <v>35</v>
      </c>
      <c r="N47">
        <v>25</v>
      </c>
    </row>
    <row r="48" spans="1:14" x14ac:dyDescent="0.25">
      <c r="A48">
        <v>7250021.0499999998</v>
      </c>
      <c r="B48">
        <v>5537</v>
      </c>
      <c r="C48">
        <v>5714</v>
      </c>
      <c r="D48">
        <v>1943</v>
      </c>
      <c r="E48">
        <v>1907</v>
      </c>
      <c r="F48">
        <v>1147.3</v>
      </c>
      <c r="G48">
        <v>4.83</v>
      </c>
      <c r="H48">
        <v>2670</v>
      </c>
      <c r="I48">
        <v>2315</v>
      </c>
      <c r="J48">
        <v>125</v>
      </c>
      <c r="K48">
        <v>85</v>
      </c>
      <c r="L48">
        <v>45</v>
      </c>
      <c r="M48">
        <v>55</v>
      </c>
      <c r="N48">
        <v>35</v>
      </c>
    </row>
    <row r="49" spans="1:14" x14ac:dyDescent="0.25">
      <c r="A49">
        <v>7250022</v>
      </c>
      <c r="B49">
        <v>52</v>
      </c>
      <c r="C49">
        <v>55</v>
      </c>
      <c r="D49">
        <v>72</v>
      </c>
      <c r="E49">
        <v>51</v>
      </c>
      <c r="F49">
        <v>6.1</v>
      </c>
      <c r="G49">
        <v>8.57</v>
      </c>
      <c r="H49">
        <v>25</v>
      </c>
      <c r="I49">
        <v>15</v>
      </c>
      <c r="J49">
        <v>0</v>
      </c>
      <c r="K49">
        <v>0</v>
      </c>
      <c r="L49">
        <v>0</v>
      </c>
      <c r="M49">
        <v>0</v>
      </c>
      <c r="N49">
        <v>0</v>
      </c>
    </row>
    <row r="50" spans="1:14" x14ac:dyDescent="0.25">
      <c r="A50">
        <v>7250100.0199999996</v>
      </c>
      <c r="B50">
        <v>2055</v>
      </c>
      <c r="C50">
        <v>285</v>
      </c>
      <c r="D50">
        <v>930</v>
      </c>
      <c r="E50">
        <v>840</v>
      </c>
      <c r="F50">
        <v>96</v>
      </c>
      <c r="G50">
        <v>21.4</v>
      </c>
      <c r="H50">
        <v>1230</v>
      </c>
      <c r="I50">
        <v>1015</v>
      </c>
      <c r="J50">
        <v>75</v>
      </c>
      <c r="K50">
        <v>65</v>
      </c>
      <c r="L50">
        <v>65</v>
      </c>
      <c r="M50">
        <v>10</v>
      </c>
      <c r="N50">
        <v>10</v>
      </c>
    </row>
    <row r="51" spans="1:14" x14ac:dyDescent="0.25">
      <c r="A51">
        <v>7250100.0300000003</v>
      </c>
      <c r="B51">
        <v>42</v>
      </c>
      <c r="C51">
        <v>55</v>
      </c>
      <c r="D51">
        <v>17</v>
      </c>
      <c r="E51">
        <v>17</v>
      </c>
      <c r="F51">
        <v>1.1000000000000001</v>
      </c>
      <c r="G51">
        <v>37.35</v>
      </c>
    </row>
    <row r="52" spans="1:14" x14ac:dyDescent="0.25">
      <c r="A52">
        <v>7250100.04</v>
      </c>
      <c r="B52">
        <v>4300</v>
      </c>
      <c r="C52">
        <v>4076</v>
      </c>
      <c r="D52">
        <v>1526</v>
      </c>
      <c r="E52">
        <v>1478</v>
      </c>
      <c r="F52">
        <v>7</v>
      </c>
      <c r="G52">
        <v>618.27</v>
      </c>
      <c r="H52">
        <v>2055</v>
      </c>
      <c r="I52">
        <v>1905</v>
      </c>
      <c r="J52">
        <v>95</v>
      </c>
      <c r="K52">
        <v>10</v>
      </c>
      <c r="L52">
        <v>15</v>
      </c>
      <c r="M52">
        <v>20</v>
      </c>
      <c r="N52">
        <v>15</v>
      </c>
    </row>
    <row r="53" spans="1:14" x14ac:dyDescent="0.25">
      <c r="A53">
        <v>7250101</v>
      </c>
      <c r="B53">
        <v>5680</v>
      </c>
      <c r="C53">
        <v>5434</v>
      </c>
      <c r="D53">
        <v>2080</v>
      </c>
      <c r="E53">
        <v>2014</v>
      </c>
      <c r="F53">
        <v>5.9</v>
      </c>
      <c r="G53">
        <v>969.41</v>
      </c>
      <c r="H53">
        <v>2740</v>
      </c>
      <c r="I53">
        <v>2465</v>
      </c>
      <c r="J53">
        <v>85</v>
      </c>
      <c r="K53">
        <v>30</v>
      </c>
      <c r="L53">
        <v>95</v>
      </c>
      <c r="M53">
        <v>20</v>
      </c>
      <c r="N53">
        <v>50</v>
      </c>
    </row>
    <row r="54" spans="1:14" x14ac:dyDescent="0.25">
      <c r="A54">
        <v>7250102.0099999998</v>
      </c>
      <c r="B54">
        <v>11538</v>
      </c>
      <c r="C54">
        <v>9453</v>
      </c>
      <c r="D54">
        <v>3966</v>
      </c>
      <c r="E54">
        <v>3855</v>
      </c>
      <c r="F54">
        <v>86.5</v>
      </c>
      <c r="G54">
        <v>133.43</v>
      </c>
      <c r="H54">
        <v>5975</v>
      </c>
      <c r="I54">
        <v>5400</v>
      </c>
      <c r="J54">
        <v>240</v>
      </c>
      <c r="K54">
        <v>20</v>
      </c>
      <c r="L54">
        <v>125</v>
      </c>
      <c r="M54">
        <v>35</v>
      </c>
      <c r="N54">
        <v>155</v>
      </c>
    </row>
    <row r="55" spans="1:14" x14ac:dyDescent="0.25">
      <c r="A55">
        <v>7250102.0199999996</v>
      </c>
      <c r="B55">
        <v>12274</v>
      </c>
      <c r="C55">
        <v>8214</v>
      </c>
      <c r="D55">
        <v>4265</v>
      </c>
      <c r="E55">
        <v>4134</v>
      </c>
      <c r="F55">
        <v>56.3</v>
      </c>
      <c r="G55">
        <v>217.89</v>
      </c>
      <c r="H55">
        <v>6130</v>
      </c>
      <c r="I55">
        <v>5605</v>
      </c>
      <c r="J55">
        <v>260</v>
      </c>
      <c r="K55">
        <v>10</v>
      </c>
      <c r="L55">
        <v>120</v>
      </c>
      <c r="M55">
        <v>20</v>
      </c>
      <c r="N55">
        <v>120</v>
      </c>
    </row>
    <row r="56" spans="1:14" x14ac:dyDescent="0.25">
      <c r="A56">
        <v>7250103</v>
      </c>
      <c r="B56">
        <v>3226</v>
      </c>
      <c r="C56">
        <v>3140</v>
      </c>
      <c r="D56">
        <v>1291</v>
      </c>
      <c r="E56">
        <v>1218</v>
      </c>
      <c r="F56">
        <v>4.0999999999999996</v>
      </c>
      <c r="G56">
        <v>792.69</v>
      </c>
      <c r="H56">
        <v>1425</v>
      </c>
      <c r="I56">
        <v>1320</v>
      </c>
      <c r="J56">
        <v>45</v>
      </c>
      <c r="K56">
        <v>10</v>
      </c>
      <c r="L56">
        <v>20</v>
      </c>
      <c r="M56">
        <v>0</v>
      </c>
      <c r="N56">
        <v>35</v>
      </c>
    </row>
    <row r="57" spans="1:14" x14ac:dyDescent="0.25">
      <c r="A57">
        <v>7250104.0099999998</v>
      </c>
      <c r="B57">
        <v>451</v>
      </c>
      <c r="C57">
        <v>351</v>
      </c>
      <c r="D57">
        <v>166</v>
      </c>
      <c r="E57">
        <v>145</v>
      </c>
      <c r="F57">
        <v>23.4</v>
      </c>
      <c r="G57">
        <v>19.29</v>
      </c>
      <c r="H57">
        <v>165</v>
      </c>
      <c r="I57">
        <v>135</v>
      </c>
      <c r="J57">
        <v>20</v>
      </c>
      <c r="K57">
        <v>0</v>
      </c>
      <c r="L57">
        <v>10</v>
      </c>
      <c r="M57">
        <v>0</v>
      </c>
      <c r="N57">
        <v>0</v>
      </c>
    </row>
    <row r="58" spans="1:14" x14ac:dyDescent="0.25">
      <c r="A58">
        <v>7250104.0199999996</v>
      </c>
      <c r="B58">
        <v>3451</v>
      </c>
      <c r="C58">
        <v>2218</v>
      </c>
      <c r="D58">
        <v>1061</v>
      </c>
      <c r="E58">
        <v>891</v>
      </c>
      <c r="F58">
        <v>4.3</v>
      </c>
      <c r="G58">
        <v>810.76</v>
      </c>
      <c r="H58">
        <v>1280</v>
      </c>
      <c r="I58">
        <v>1150</v>
      </c>
      <c r="J58">
        <v>65</v>
      </c>
      <c r="K58">
        <v>20</v>
      </c>
      <c r="L58">
        <v>30</v>
      </c>
      <c r="M58">
        <v>10</v>
      </c>
      <c r="N58">
        <v>15</v>
      </c>
    </row>
    <row r="59" spans="1:14" x14ac:dyDescent="0.25">
      <c r="A59">
        <v>7250105</v>
      </c>
      <c r="B59">
        <v>4979</v>
      </c>
      <c r="C59">
        <v>4669</v>
      </c>
      <c r="D59">
        <v>2118</v>
      </c>
      <c r="E59">
        <v>1951</v>
      </c>
      <c r="F59">
        <v>5.7</v>
      </c>
      <c r="G59">
        <v>871.74</v>
      </c>
      <c r="H59">
        <v>2490</v>
      </c>
      <c r="I59">
        <v>2275</v>
      </c>
      <c r="J59">
        <v>95</v>
      </c>
      <c r="K59">
        <v>10</v>
      </c>
      <c r="L59">
        <v>80</v>
      </c>
      <c r="M59">
        <v>10</v>
      </c>
      <c r="N59">
        <v>20</v>
      </c>
    </row>
    <row r="60" spans="1:14" x14ac:dyDescent="0.25">
      <c r="A60">
        <v>7250110</v>
      </c>
      <c r="B60">
        <v>819</v>
      </c>
      <c r="C60">
        <v>799</v>
      </c>
      <c r="D60">
        <v>383</v>
      </c>
      <c r="E60">
        <v>334</v>
      </c>
      <c r="F60">
        <v>1.5</v>
      </c>
      <c r="G60">
        <v>553.73</v>
      </c>
      <c r="H60">
        <v>325</v>
      </c>
      <c r="I60">
        <v>270</v>
      </c>
      <c r="J60">
        <v>25</v>
      </c>
      <c r="K60">
        <v>0</v>
      </c>
      <c r="L60">
        <v>20</v>
      </c>
      <c r="M60">
        <v>0</v>
      </c>
      <c r="N60">
        <v>10</v>
      </c>
    </row>
    <row r="61" spans="1:14" x14ac:dyDescent="0.25">
      <c r="A61">
        <v>7250200</v>
      </c>
      <c r="B61">
        <v>2001</v>
      </c>
      <c r="C61">
        <v>1615</v>
      </c>
      <c r="D61">
        <v>812</v>
      </c>
      <c r="E61">
        <v>698</v>
      </c>
      <c r="F61">
        <v>3</v>
      </c>
      <c r="G61">
        <v>675.37</v>
      </c>
      <c r="H61">
        <v>920</v>
      </c>
      <c r="I61">
        <v>840</v>
      </c>
      <c r="J61">
        <v>55</v>
      </c>
      <c r="K61">
        <v>0</v>
      </c>
      <c r="L61">
        <v>25</v>
      </c>
      <c r="M61">
        <v>0</v>
      </c>
      <c r="N61">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84"/>
  <sheetViews>
    <sheetView zoomScaleNormal="100" workbookViewId="0">
      <pane ySplit="1" topLeftCell="A2" activePane="bottomLeft" state="frozen"/>
      <selection pane="bottomLeft" activeCell="C15" sqref="C15"/>
    </sheetView>
  </sheetViews>
  <sheetFormatPr defaultColWidth="18.5703125" defaultRowHeight="12.75" x14ac:dyDescent="0.2"/>
  <cols>
    <col min="1" max="1" width="18.5703125" style="204"/>
    <col min="2" max="2" width="18.5703125" style="81"/>
    <col min="3" max="3" width="18.5703125" style="79"/>
    <col min="4" max="4" width="18.5703125" style="21"/>
    <col min="5" max="6" width="18.5703125" style="22"/>
    <col min="7" max="7" width="18.5703125" style="23"/>
    <col min="8" max="8" width="18.5703125" style="148"/>
    <col min="9" max="9" width="18.5703125" style="10"/>
    <col min="10" max="10" width="18.5703125" style="26"/>
    <col min="11" max="14" width="18.5703125" style="22"/>
    <col min="15" max="15" width="18.5703125" style="29"/>
    <col min="16" max="16" width="18.5703125" style="8"/>
    <col min="17" max="17" width="18.5703125" style="30"/>
    <col min="18" max="18" width="18.5703125" style="22"/>
    <col min="19" max="19" width="18.5703125" style="31"/>
    <col min="20" max="20" width="18.5703125" style="33"/>
    <col min="21" max="22" width="18.5703125" style="22"/>
    <col min="23" max="23" width="18.5703125" style="32"/>
    <col min="24" max="24" width="18.5703125" style="34"/>
    <col min="25" max="25" width="18.5703125" style="20"/>
    <col min="26" max="26" width="18.5703125" style="35"/>
    <col min="27" max="29" width="18.5703125" style="22"/>
    <col min="30" max="30" width="18.5703125" style="29"/>
    <col min="31" max="31" width="18.5703125" style="205"/>
    <col min="32" max="32" width="18.5703125" style="36"/>
    <col min="33" max="33" width="18.5703125" style="29"/>
    <col min="34" max="34" width="18.5703125" style="205"/>
    <col min="35" max="35" width="18.5703125" style="36"/>
    <col min="36" max="37" width="18.5703125" style="22"/>
    <col min="38" max="38" width="18.5703125" style="29"/>
    <col min="39" max="39" width="18.5703125" style="205"/>
    <col min="40" max="40" width="18.5703125" style="36"/>
    <col min="41" max="42" width="18.5703125" style="74"/>
    <col min="43" max="43" width="18.5703125" style="204"/>
    <col min="44" max="44" width="18.5703125" style="6"/>
    <col min="45" max="45" width="18.5703125" style="7"/>
    <col min="46" max="16384" width="18.5703125" style="6"/>
  </cols>
  <sheetData>
    <row r="1" spans="1:46" s="266" customFormat="1" ht="78" customHeight="1" thickTop="1" thickBot="1" x14ac:dyDescent="0.3">
      <c r="A1" s="276" t="s">
        <v>46</v>
      </c>
      <c r="B1" s="80" t="s">
        <v>220</v>
      </c>
      <c r="C1" s="12" t="s">
        <v>221</v>
      </c>
      <c r="D1" s="15" t="s">
        <v>222</v>
      </c>
      <c r="E1" s="13" t="s">
        <v>223</v>
      </c>
      <c r="F1" s="13" t="s">
        <v>224</v>
      </c>
      <c r="G1" s="13" t="s">
        <v>225</v>
      </c>
      <c r="H1" s="80" t="s">
        <v>226</v>
      </c>
      <c r="I1" s="277" t="s">
        <v>227</v>
      </c>
      <c r="J1" s="24" t="s">
        <v>228</v>
      </c>
      <c r="K1" s="278" t="s">
        <v>39</v>
      </c>
      <c r="L1" s="278" t="s">
        <v>229</v>
      </c>
      <c r="M1" s="278" t="s">
        <v>37</v>
      </c>
      <c r="N1" s="13" t="s">
        <v>230</v>
      </c>
      <c r="O1" s="278" t="s">
        <v>231</v>
      </c>
      <c r="P1" s="13" t="s">
        <v>232</v>
      </c>
      <c r="Q1" s="279" t="s">
        <v>106</v>
      </c>
      <c r="R1" s="278" t="s">
        <v>104</v>
      </c>
      <c r="S1" s="13" t="s">
        <v>233</v>
      </c>
      <c r="T1" s="278" t="s">
        <v>234</v>
      </c>
      <c r="U1" s="279" t="s">
        <v>113</v>
      </c>
      <c r="V1" s="278" t="s">
        <v>235</v>
      </c>
      <c r="W1" s="13" t="s">
        <v>236</v>
      </c>
      <c r="X1" s="15" t="s">
        <v>237</v>
      </c>
      <c r="Y1" s="16" t="s">
        <v>238</v>
      </c>
      <c r="Z1" s="13" t="s">
        <v>239</v>
      </c>
      <c r="AA1" s="14" t="s">
        <v>240</v>
      </c>
      <c r="AB1" s="13" t="s">
        <v>241</v>
      </c>
      <c r="AC1" s="13" t="s">
        <v>242</v>
      </c>
      <c r="AD1" s="15" t="s">
        <v>243</v>
      </c>
      <c r="AE1" s="17" t="s">
        <v>244</v>
      </c>
      <c r="AF1" s="14" t="s">
        <v>245</v>
      </c>
      <c r="AG1" s="15" t="s">
        <v>246</v>
      </c>
      <c r="AH1" s="17" t="s">
        <v>247</v>
      </c>
      <c r="AI1" s="13" t="s">
        <v>248</v>
      </c>
      <c r="AJ1" s="13" t="s">
        <v>249</v>
      </c>
      <c r="AK1" s="13" t="s">
        <v>250</v>
      </c>
      <c r="AL1" s="15" t="s">
        <v>251</v>
      </c>
      <c r="AM1" s="15" t="s">
        <v>252</v>
      </c>
      <c r="AN1" s="18" t="s">
        <v>253</v>
      </c>
      <c r="AO1" s="11" t="s">
        <v>254</v>
      </c>
      <c r="AP1" s="280" t="s">
        <v>255</v>
      </c>
      <c r="AQ1" s="276" t="s">
        <v>9</v>
      </c>
    </row>
    <row r="2" spans="1:46" s="5" customFormat="1" ht="13.5" thickTop="1" x14ac:dyDescent="0.2">
      <c r="A2" s="200"/>
      <c r="B2" s="182">
        <v>7250000</v>
      </c>
      <c r="C2" s="183"/>
      <c r="D2" s="184"/>
      <c r="E2" s="185"/>
      <c r="F2" s="185"/>
      <c r="G2" s="186"/>
      <c r="H2" s="187">
        <v>477250000</v>
      </c>
      <c r="I2" s="188">
        <v>5890.71</v>
      </c>
      <c r="J2" s="189">
        <f t="shared" ref="J2:J33" si="0">I2*100</f>
        <v>589071</v>
      </c>
      <c r="K2" s="185">
        <v>295095</v>
      </c>
      <c r="L2" s="185">
        <v>262215</v>
      </c>
      <c r="M2" s="190">
        <v>233923</v>
      </c>
      <c r="N2" s="191">
        <f t="shared" ref="N2:N33" si="1">K2-M2</f>
        <v>61172</v>
      </c>
      <c r="O2" s="192">
        <f t="shared" ref="O2:O48" si="2">(K2-M2)/M2</f>
        <v>0.26150485416141211</v>
      </c>
      <c r="P2" s="193">
        <v>50.1</v>
      </c>
      <c r="Q2" s="194">
        <v>124766</v>
      </c>
      <c r="R2" s="190">
        <v>101081</v>
      </c>
      <c r="S2" s="185">
        <f t="shared" ref="S2:S33" si="3">Q2-R2</f>
        <v>23685</v>
      </c>
      <c r="T2" s="195">
        <f t="shared" ref="T2:T48" si="4">S2/R2</f>
        <v>0.2343170328746253</v>
      </c>
      <c r="U2" s="185">
        <v>115283</v>
      </c>
      <c r="V2" s="190">
        <v>95309</v>
      </c>
      <c r="W2" s="191">
        <f t="shared" ref="W2:W33" si="5">U2-V2</f>
        <v>19974</v>
      </c>
      <c r="X2" s="192">
        <f t="shared" ref="X2:X48" si="6">(U2-V2)/V2</f>
        <v>0.20957097440955208</v>
      </c>
      <c r="Y2" s="196">
        <f t="shared" ref="Y2:Y33" si="7">U2/J2</f>
        <v>0.19570306465604315</v>
      </c>
      <c r="Z2" s="197">
        <v>145810</v>
      </c>
      <c r="AA2" s="185">
        <v>119765</v>
      </c>
      <c r="AB2" s="185">
        <v>8515</v>
      </c>
      <c r="AC2" s="191">
        <f t="shared" ref="AC2:AC33" si="8">AA2+AB2</f>
        <v>128280</v>
      </c>
      <c r="AD2" s="192">
        <f t="shared" ref="AD2:AD33" si="9">AC2/Z2</f>
        <v>0.8797750497222413</v>
      </c>
      <c r="AE2" s="198">
        <f t="shared" ref="AE2:AE33" si="10">AD2/0.879775</f>
        <v>1.0000000565169973</v>
      </c>
      <c r="AF2" s="185">
        <v>6325</v>
      </c>
      <c r="AG2" s="192">
        <f t="shared" ref="AG2:AG33" si="11">AF2/Z2</f>
        <v>4.3378369110486252E-2</v>
      </c>
      <c r="AH2" s="199">
        <f t="shared" ref="AH2:AH33" si="12">AG2/0.043378</f>
        <v>1.0000085091633144</v>
      </c>
      <c r="AI2" s="185">
        <v>6095</v>
      </c>
      <c r="AJ2" s="185">
        <v>2850</v>
      </c>
      <c r="AK2" s="191">
        <f t="shared" ref="AK2:AK33" si="13">AI2+AJ2</f>
        <v>8945</v>
      </c>
      <c r="AL2" s="192">
        <f t="shared" ref="AL2:AL33" si="14">AK2/Z2</f>
        <v>6.1346958370482131E-2</v>
      </c>
      <c r="AM2" s="199">
        <f t="shared" ref="AM2:AM33" si="15">AL2/0.061347</f>
        <v>0.99999932140906866</v>
      </c>
      <c r="AN2" s="185">
        <v>2270</v>
      </c>
      <c r="AO2" s="78" t="s">
        <v>43</v>
      </c>
      <c r="AP2" s="78" t="s">
        <v>43</v>
      </c>
      <c r="AQ2" s="248"/>
      <c r="AS2" s="6"/>
      <c r="AT2" s="6"/>
    </row>
    <row r="3" spans="1:46" x14ac:dyDescent="0.2">
      <c r="A3" s="201" t="s">
        <v>47</v>
      </c>
      <c r="B3" s="124">
        <v>7250001</v>
      </c>
      <c r="C3" s="141"/>
      <c r="D3" s="142"/>
      <c r="E3" s="125"/>
      <c r="F3" s="125"/>
      <c r="G3" s="126"/>
      <c r="H3" s="127">
        <v>477250001</v>
      </c>
      <c r="I3" s="128">
        <v>4.54</v>
      </c>
      <c r="J3" s="129">
        <f t="shared" si="0"/>
        <v>454</v>
      </c>
      <c r="K3" s="125">
        <v>12779</v>
      </c>
      <c r="L3" s="125">
        <v>8017</v>
      </c>
      <c r="M3" s="130">
        <v>6377</v>
      </c>
      <c r="N3" s="131">
        <f t="shared" si="1"/>
        <v>6402</v>
      </c>
      <c r="O3" s="132">
        <f t="shared" si="2"/>
        <v>1.0039203387172653</v>
      </c>
      <c r="P3" s="133">
        <v>2817.2</v>
      </c>
      <c r="Q3" s="134">
        <v>5772</v>
      </c>
      <c r="R3" s="130">
        <v>3330</v>
      </c>
      <c r="S3" s="125">
        <f t="shared" si="3"/>
        <v>2442</v>
      </c>
      <c r="T3" s="135">
        <f t="shared" si="4"/>
        <v>0.73333333333333328</v>
      </c>
      <c r="U3" s="125">
        <v>5329</v>
      </c>
      <c r="V3" s="130">
        <v>3228</v>
      </c>
      <c r="W3" s="131">
        <f t="shared" si="5"/>
        <v>2101</v>
      </c>
      <c r="X3" s="132">
        <f t="shared" si="6"/>
        <v>0.65086741016109051</v>
      </c>
      <c r="Y3" s="136">
        <f t="shared" si="7"/>
        <v>11.737885462555067</v>
      </c>
      <c r="Z3" s="137">
        <v>5255</v>
      </c>
      <c r="AA3" s="125">
        <v>4490</v>
      </c>
      <c r="AB3" s="125">
        <v>280</v>
      </c>
      <c r="AC3" s="131">
        <f t="shared" si="8"/>
        <v>4770</v>
      </c>
      <c r="AD3" s="132">
        <f t="shared" si="9"/>
        <v>0.90770694576593725</v>
      </c>
      <c r="AE3" s="138">
        <f t="shared" si="10"/>
        <v>1.0317489650944132</v>
      </c>
      <c r="AF3" s="125">
        <v>255</v>
      </c>
      <c r="AG3" s="132">
        <f t="shared" si="11"/>
        <v>4.8525214081826834E-2</v>
      </c>
      <c r="AH3" s="139">
        <f t="shared" si="12"/>
        <v>1.118659552810799</v>
      </c>
      <c r="AI3" s="125">
        <v>105</v>
      </c>
      <c r="AJ3" s="125">
        <v>65</v>
      </c>
      <c r="AK3" s="131">
        <f t="shared" si="13"/>
        <v>170</v>
      </c>
      <c r="AL3" s="132">
        <f t="shared" si="14"/>
        <v>3.2350142721217889E-2</v>
      </c>
      <c r="AM3" s="139">
        <f t="shared" si="15"/>
        <v>0.52733047616375517</v>
      </c>
      <c r="AN3" s="125">
        <v>55</v>
      </c>
      <c r="AO3" s="140" t="s">
        <v>7</v>
      </c>
      <c r="AP3" s="144" t="s">
        <v>6</v>
      </c>
      <c r="AQ3" s="204" t="s">
        <v>92</v>
      </c>
      <c r="AR3" s="6" t="s">
        <v>88</v>
      </c>
      <c r="AS3" s="6"/>
    </row>
    <row r="4" spans="1:46" x14ac:dyDescent="0.2">
      <c r="A4" s="201"/>
      <c r="B4" s="124">
        <v>7250002.0099999998</v>
      </c>
      <c r="C4" s="141"/>
      <c r="D4" s="142"/>
      <c r="E4" s="125"/>
      <c r="F4" s="125"/>
      <c r="G4" s="126"/>
      <c r="H4" s="127">
        <v>477250002.00999999</v>
      </c>
      <c r="I4" s="128">
        <v>1.3</v>
      </c>
      <c r="J4" s="129">
        <f t="shared" si="0"/>
        <v>130</v>
      </c>
      <c r="K4" s="125">
        <v>2933</v>
      </c>
      <c r="L4" s="125">
        <v>2834</v>
      </c>
      <c r="M4" s="130">
        <v>2874</v>
      </c>
      <c r="N4" s="131">
        <f t="shared" si="1"/>
        <v>59</v>
      </c>
      <c r="O4" s="132">
        <f t="shared" si="2"/>
        <v>2.0528879610299235E-2</v>
      </c>
      <c r="P4" s="133">
        <v>2251</v>
      </c>
      <c r="Q4" s="134">
        <v>1204</v>
      </c>
      <c r="R4" s="130">
        <v>1176</v>
      </c>
      <c r="S4" s="125">
        <f t="shared" si="3"/>
        <v>28</v>
      </c>
      <c r="T4" s="135">
        <f t="shared" si="4"/>
        <v>2.3809523809523808E-2</v>
      </c>
      <c r="U4" s="125">
        <v>1168</v>
      </c>
      <c r="V4" s="130">
        <v>1144</v>
      </c>
      <c r="W4" s="131">
        <f t="shared" si="5"/>
        <v>24</v>
      </c>
      <c r="X4" s="132">
        <f t="shared" si="6"/>
        <v>2.097902097902098E-2</v>
      </c>
      <c r="Y4" s="136">
        <f t="shared" si="7"/>
        <v>8.9846153846153847</v>
      </c>
      <c r="Z4" s="137">
        <v>1480</v>
      </c>
      <c r="AA4" s="125">
        <v>1185</v>
      </c>
      <c r="AB4" s="125">
        <v>85</v>
      </c>
      <c r="AC4" s="131">
        <f t="shared" si="8"/>
        <v>1270</v>
      </c>
      <c r="AD4" s="132">
        <f t="shared" si="9"/>
        <v>0.85810810810810811</v>
      </c>
      <c r="AE4" s="138">
        <f t="shared" si="10"/>
        <v>0.9753722350693167</v>
      </c>
      <c r="AF4" s="125">
        <v>75</v>
      </c>
      <c r="AG4" s="132">
        <f t="shared" si="11"/>
        <v>5.0675675675675678E-2</v>
      </c>
      <c r="AH4" s="139">
        <f t="shared" si="12"/>
        <v>1.1682344892728036</v>
      </c>
      <c r="AI4" s="125">
        <v>65</v>
      </c>
      <c r="AJ4" s="125">
        <v>45</v>
      </c>
      <c r="AK4" s="131">
        <f t="shared" si="13"/>
        <v>110</v>
      </c>
      <c r="AL4" s="132">
        <f t="shared" si="14"/>
        <v>7.4324324324324328E-2</v>
      </c>
      <c r="AM4" s="139">
        <f t="shared" si="15"/>
        <v>1.2115396730781347</v>
      </c>
      <c r="AN4" s="125">
        <v>25</v>
      </c>
      <c r="AO4" s="140" t="s">
        <v>7</v>
      </c>
      <c r="AP4" s="245" t="s">
        <v>7</v>
      </c>
    </row>
    <row r="5" spans="1:46" x14ac:dyDescent="0.2">
      <c r="A5" s="201" t="s">
        <v>47</v>
      </c>
      <c r="B5" s="124">
        <v>7250002.0199999996</v>
      </c>
      <c r="C5" s="141"/>
      <c r="D5" s="142"/>
      <c r="E5" s="125"/>
      <c r="F5" s="125"/>
      <c r="G5" s="126"/>
      <c r="H5" s="127">
        <v>477250002.01999998</v>
      </c>
      <c r="I5" s="128">
        <v>3.94</v>
      </c>
      <c r="J5" s="129">
        <f t="shared" si="0"/>
        <v>394</v>
      </c>
      <c r="K5" s="125">
        <v>9867</v>
      </c>
      <c r="L5" s="125">
        <v>7280</v>
      </c>
      <c r="M5" s="130">
        <v>4497</v>
      </c>
      <c r="N5" s="131">
        <f t="shared" si="1"/>
        <v>5370</v>
      </c>
      <c r="O5" s="132">
        <f t="shared" si="2"/>
        <v>1.1941294196130754</v>
      </c>
      <c r="P5" s="133">
        <v>2502.6999999999998</v>
      </c>
      <c r="Q5" s="134">
        <v>4053</v>
      </c>
      <c r="R5" s="130">
        <v>1741</v>
      </c>
      <c r="S5" s="125">
        <f t="shared" si="3"/>
        <v>2312</v>
      </c>
      <c r="T5" s="135">
        <f t="shared" si="4"/>
        <v>1.327972429638139</v>
      </c>
      <c r="U5" s="125">
        <v>3736</v>
      </c>
      <c r="V5" s="130">
        <v>1704</v>
      </c>
      <c r="W5" s="131">
        <f t="shared" si="5"/>
        <v>2032</v>
      </c>
      <c r="X5" s="132">
        <f t="shared" si="6"/>
        <v>1.192488262910798</v>
      </c>
      <c r="Y5" s="136">
        <f t="shared" si="7"/>
        <v>9.4822335025380706</v>
      </c>
      <c r="Z5" s="137">
        <v>5055</v>
      </c>
      <c r="AA5" s="125">
        <v>4300</v>
      </c>
      <c r="AB5" s="125">
        <v>310</v>
      </c>
      <c r="AC5" s="131">
        <f t="shared" si="8"/>
        <v>4610</v>
      </c>
      <c r="AD5" s="132">
        <f t="shared" si="9"/>
        <v>0.91196834817012862</v>
      </c>
      <c r="AE5" s="138">
        <f t="shared" si="10"/>
        <v>1.0365927062830027</v>
      </c>
      <c r="AF5" s="125">
        <v>170</v>
      </c>
      <c r="AG5" s="132">
        <f t="shared" si="11"/>
        <v>3.3630069238377844E-2</v>
      </c>
      <c r="AH5" s="139">
        <f t="shared" si="12"/>
        <v>0.77527938674853247</v>
      </c>
      <c r="AI5" s="125">
        <v>105</v>
      </c>
      <c r="AJ5" s="125">
        <v>115</v>
      </c>
      <c r="AK5" s="131">
        <f t="shared" si="13"/>
        <v>220</v>
      </c>
      <c r="AL5" s="132">
        <f t="shared" si="14"/>
        <v>4.3521266073194856E-2</v>
      </c>
      <c r="AM5" s="139">
        <f t="shared" si="15"/>
        <v>0.70942778087265645</v>
      </c>
      <c r="AN5" s="125">
        <v>60</v>
      </c>
      <c r="AO5" s="140" t="s">
        <v>7</v>
      </c>
      <c r="AP5" s="245" t="s">
        <v>7</v>
      </c>
      <c r="AQ5" s="204" t="s">
        <v>91</v>
      </c>
      <c r="AS5" s="6"/>
    </row>
    <row r="6" spans="1:46" x14ac:dyDescent="0.2">
      <c r="A6" s="201"/>
      <c r="B6" s="124">
        <v>7250003</v>
      </c>
      <c r="C6" s="141"/>
      <c r="D6" s="142"/>
      <c r="E6" s="125"/>
      <c r="F6" s="125"/>
      <c r="G6" s="126"/>
      <c r="H6" s="127">
        <v>477250003</v>
      </c>
      <c r="I6" s="128">
        <v>7.29</v>
      </c>
      <c r="J6" s="129">
        <f t="shared" si="0"/>
        <v>729</v>
      </c>
      <c r="K6" s="125">
        <v>5543</v>
      </c>
      <c r="L6" s="125">
        <v>5386</v>
      </c>
      <c r="M6" s="130">
        <v>4816</v>
      </c>
      <c r="N6" s="131">
        <f t="shared" si="1"/>
        <v>727</v>
      </c>
      <c r="O6" s="132">
        <f t="shared" si="2"/>
        <v>0.15095514950166114</v>
      </c>
      <c r="P6" s="133">
        <v>760.1</v>
      </c>
      <c r="Q6" s="134">
        <v>2456</v>
      </c>
      <c r="R6" s="130">
        <v>2080</v>
      </c>
      <c r="S6" s="125">
        <f t="shared" si="3"/>
        <v>376</v>
      </c>
      <c r="T6" s="135">
        <f t="shared" si="4"/>
        <v>0.18076923076923077</v>
      </c>
      <c r="U6" s="125">
        <v>2314</v>
      </c>
      <c r="V6" s="130">
        <v>1994</v>
      </c>
      <c r="W6" s="131">
        <f t="shared" si="5"/>
        <v>320</v>
      </c>
      <c r="X6" s="132">
        <f t="shared" si="6"/>
        <v>0.16048144433299899</v>
      </c>
      <c r="Y6" s="136">
        <f t="shared" si="7"/>
        <v>3.1742112482853222</v>
      </c>
      <c r="Z6" s="137">
        <v>2870</v>
      </c>
      <c r="AA6" s="125">
        <v>2330</v>
      </c>
      <c r="AB6" s="125">
        <v>150</v>
      </c>
      <c r="AC6" s="131">
        <f t="shared" si="8"/>
        <v>2480</v>
      </c>
      <c r="AD6" s="132">
        <f t="shared" si="9"/>
        <v>0.86411149825783973</v>
      </c>
      <c r="AE6" s="138">
        <f t="shared" si="10"/>
        <v>0.98219601404659118</v>
      </c>
      <c r="AF6" s="125">
        <v>180</v>
      </c>
      <c r="AG6" s="132">
        <f t="shared" si="11"/>
        <v>6.2717770034843204E-2</v>
      </c>
      <c r="AH6" s="139">
        <f t="shared" si="12"/>
        <v>1.4458428243543548</v>
      </c>
      <c r="AI6" s="125">
        <v>90</v>
      </c>
      <c r="AJ6" s="125">
        <v>95</v>
      </c>
      <c r="AK6" s="131">
        <f t="shared" si="13"/>
        <v>185</v>
      </c>
      <c r="AL6" s="132">
        <f t="shared" si="14"/>
        <v>6.4459930313588848E-2</v>
      </c>
      <c r="AM6" s="139">
        <f t="shared" si="15"/>
        <v>1.0507429917288351</v>
      </c>
      <c r="AN6" s="125">
        <v>25</v>
      </c>
      <c r="AO6" s="140" t="s">
        <v>7</v>
      </c>
      <c r="AP6" s="245" t="s">
        <v>7</v>
      </c>
    </row>
    <row r="7" spans="1:46" x14ac:dyDescent="0.2">
      <c r="A7" s="201"/>
      <c r="B7" s="124">
        <v>7250004</v>
      </c>
      <c r="C7" s="141"/>
      <c r="D7" s="142"/>
      <c r="E7" s="125"/>
      <c r="F7" s="125"/>
      <c r="G7" s="126"/>
      <c r="H7" s="127">
        <v>477250004</v>
      </c>
      <c r="I7" s="128">
        <v>1.99</v>
      </c>
      <c r="J7" s="129">
        <f t="shared" si="0"/>
        <v>199</v>
      </c>
      <c r="K7" s="125">
        <v>5338</v>
      </c>
      <c r="L7" s="125">
        <v>5208</v>
      </c>
      <c r="M7" s="130">
        <v>5213</v>
      </c>
      <c r="N7" s="131">
        <f t="shared" si="1"/>
        <v>125</v>
      </c>
      <c r="O7" s="132">
        <f t="shared" si="2"/>
        <v>2.3978515250335699E-2</v>
      </c>
      <c r="P7" s="133">
        <v>2682.4</v>
      </c>
      <c r="Q7" s="134">
        <v>2525</v>
      </c>
      <c r="R7" s="130">
        <v>2586</v>
      </c>
      <c r="S7" s="125">
        <f t="shared" si="3"/>
        <v>-61</v>
      </c>
      <c r="T7" s="135">
        <f t="shared" si="4"/>
        <v>-2.3588553750966745E-2</v>
      </c>
      <c r="U7" s="125">
        <v>2395</v>
      </c>
      <c r="V7" s="130">
        <v>2467</v>
      </c>
      <c r="W7" s="131">
        <f t="shared" si="5"/>
        <v>-72</v>
      </c>
      <c r="X7" s="132">
        <f t="shared" si="6"/>
        <v>-2.9185245237130116E-2</v>
      </c>
      <c r="Y7" s="136">
        <f t="shared" si="7"/>
        <v>12.035175879396984</v>
      </c>
      <c r="Z7" s="137">
        <v>2905</v>
      </c>
      <c r="AA7" s="125">
        <v>2275</v>
      </c>
      <c r="AB7" s="125">
        <v>150</v>
      </c>
      <c r="AC7" s="131">
        <f t="shared" si="8"/>
        <v>2425</v>
      </c>
      <c r="AD7" s="132">
        <f t="shared" si="9"/>
        <v>0.83476764199655762</v>
      </c>
      <c r="AE7" s="138">
        <f t="shared" si="10"/>
        <v>0.94884219487545984</v>
      </c>
      <c r="AF7" s="125">
        <v>150</v>
      </c>
      <c r="AG7" s="132">
        <f t="shared" si="11"/>
        <v>5.163511187607573E-2</v>
      </c>
      <c r="AH7" s="139">
        <f t="shared" si="12"/>
        <v>1.1903525260748704</v>
      </c>
      <c r="AI7" s="125">
        <v>150</v>
      </c>
      <c r="AJ7" s="125">
        <v>125</v>
      </c>
      <c r="AK7" s="131">
        <f t="shared" si="13"/>
        <v>275</v>
      </c>
      <c r="AL7" s="132">
        <f t="shared" si="14"/>
        <v>9.4664371772805511E-2</v>
      </c>
      <c r="AM7" s="139">
        <f t="shared" si="15"/>
        <v>1.5430970018551113</v>
      </c>
      <c r="AN7" s="125">
        <v>50</v>
      </c>
      <c r="AO7" s="140" t="s">
        <v>7</v>
      </c>
      <c r="AP7" s="245" t="s">
        <v>7</v>
      </c>
      <c r="AS7" s="150"/>
      <c r="AT7" s="151"/>
    </row>
    <row r="8" spans="1:46" x14ac:dyDescent="0.2">
      <c r="A8" s="201"/>
      <c r="B8" s="124">
        <v>7250005</v>
      </c>
      <c r="C8" s="141"/>
      <c r="D8" s="142"/>
      <c r="E8" s="125"/>
      <c r="F8" s="125"/>
      <c r="G8" s="126"/>
      <c r="H8" s="127">
        <v>477250005</v>
      </c>
      <c r="I8" s="128">
        <v>13.72</v>
      </c>
      <c r="J8" s="129">
        <f t="shared" si="0"/>
        <v>1372</v>
      </c>
      <c r="K8" s="125">
        <v>6833</v>
      </c>
      <c r="L8" s="125">
        <v>6420</v>
      </c>
      <c r="M8" s="130">
        <v>6466</v>
      </c>
      <c r="N8" s="131">
        <f t="shared" si="1"/>
        <v>367</v>
      </c>
      <c r="O8" s="132">
        <f t="shared" si="2"/>
        <v>5.6758428703990102E-2</v>
      </c>
      <c r="P8" s="133">
        <v>498.2</v>
      </c>
      <c r="Q8" s="134">
        <v>3134</v>
      </c>
      <c r="R8" s="130">
        <v>2702</v>
      </c>
      <c r="S8" s="125">
        <f t="shared" si="3"/>
        <v>432</v>
      </c>
      <c r="T8" s="135">
        <f t="shared" si="4"/>
        <v>0.15988156920799407</v>
      </c>
      <c r="U8" s="125">
        <v>2843</v>
      </c>
      <c r="V8" s="130">
        <v>2559</v>
      </c>
      <c r="W8" s="131">
        <f t="shared" si="5"/>
        <v>284</v>
      </c>
      <c r="X8" s="132">
        <f t="shared" si="6"/>
        <v>0.11098085189527158</v>
      </c>
      <c r="Y8" s="136">
        <f t="shared" si="7"/>
        <v>2.0721574344023326</v>
      </c>
      <c r="Z8" s="137">
        <v>3275</v>
      </c>
      <c r="AA8" s="125">
        <v>2670</v>
      </c>
      <c r="AB8" s="125">
        <v>220</v>
      </c>
      <c r="AC8" s="131">
        <f t="shared" si="8"/>
        <v>2890</v>
      </c>
      <c r="AD8" s="132">
        <f t="shared" si="9"/>
        <v>0.88244274809160306</v>
      </c>
      <c r="AE8" s="138">
        <f t="shared" si="10"/>
        <v>1.0030323072281015</v>
      </c>
      <c r="AF8" s="125">
        <v>145</v>
      </c>
      <c r="AG8" s="132">
        <f t="shared" si="11"/>
        <v>4.4274809160305344E-2</v>
      </c>
      <c r="AH8" s="139">
        <f t="shared" si="12"/>
        <v>1.0206742855895925</v>
      </c>
      <c r="AI8" s="125">
        <v>70</v>
      </c>
      <c r="AJ8" s="125">
        <v>95</v>
      </c>
      <c r="AK8" s="131">
        <f t="shared" si="13"/>
        <v>165</v>
      </c>
      <c r="AL8" s="132">
        <f t="shared" si="14"/>
        <v>5.0381679389312976E-2</v>
      </c>
      <c r="AM8" s="139">
        <f t="shared" si="15"/>
        <v>0.82125742724685769</v>
      </c>
      <c r="AN8" s="125">
        <v>80</v>
      </c>
      <c r="AO8" s="140" t="s">
        <v>7</v>
      </c>
      <c r="AP8" s="245" t="s">
        <v>7</v>
      </c>
    </row>
    <row r="9" spans="1:46" x14ac:dyDescent="0.2">
      <c r="A9" s="202"/>
      <c r="B9" s="105">
        <v>7250006.0099999998</v>
      </c>
      <c r="C9" s="122"/>
      <c r="D9" s="123"/>
      <c r="E9" s="106"/>
      <c r="F9" s="106"/>
      <c r="G9" s="107"/>
      <c r="H9" s="108">
        <v>477250006.00999999</v>
      </c>
      <c r="I9" s="109">
        <v>1.58</v>
      </c>
      <c r="J9" s="110">
        <f t="shared" si="0"/>
        <v>158</v>
      </c>
      <c r="K9" s="106">
        <v>5311</v>
      </c>
      <c r="L9" s="106">
        <v>5257</v>
      </c>
      <c r="M9" s="111">
        <v>4707</v>
      </c>
      <c r="N9" s="112">
        <f t="shared" si="1"/>
        <v>604</v>
      </c>
      <c r="O9" s="113">
        <f t="shared" si="2"/>
        <v>0.12831952411302316</v>
      </c>
      <c r="P9" s="114">
        <v>3363.3</v>
      </c>
      <c r="Q9" s="115">
        <v>2375</v>
      </c>
      <c r="R9" s="111">
        <v>2253</v>
      </c>
      <c r="S9" s="106">
        <f t="shared" si="3"/>
        <v>122</v>
      </c>
      <c r="T9" s="116">
        <f t="shared" si="4"/>
        <v>5.4150022192632048E-2</v>
      </c>
      <c r="U9" s="106">
        <v>2048</v>
      </c>
      <c r="V9" s="111">
        <v>1905</v>
      </c>
      <c r="W9" s="112">
        <f t="shared" si="5"/>
        <v>143</v>
      </c>
      <c r="X9" s="113">
        <f t="shared" si="6"/>
        <v>7.5065616797900261E-2</v>
      </c>
      <c r="Y9" s="117">
        <f t="shared" si="7"/>
        <v>12.962025316455696</v>
      </c>
      <c r="Z9" s="118">
        <v>2000</v>
      </c>
      <c r="AA9" s="106">
        <v>1490</v>
      </c>
      <c r="AB9" s="106">
        <v>205</v>
      </c>
      <c r="AC9" s="112">
        <f t="shared" si="8"/>
        <v>1695</v>
      </c>
      <c r="AD9" s="113">
        <f t="shared" si="9"/>
        <v>0.84750000000000003</v>
      </c>
      <c r="AE9" s="119">
        <f t="shared" si="10"/>
        <v>0.96331448381688511</v>
      </c>
      <c r="AF9" s="106">
        <v>205</v>
      </c>
      <c r="AG9" s="113">
        <f t="shared" si="11"/>
        <v>0.10249999999999999</v>
      </c>
      <c r="AH9" s="120">
        <f t="shared" si="12"/>
        <v>2.3629489603024574</v>
      </c>
      <c r="AI9" s="106">
        <v>65</v>
      </c>
      <c r="AJ9" s="106">
        <v>15</v>
      </c>
      <c r="AK9" s="112">
        <f t="shared" si="13"/>
        <v>80</v>
      </c>
      <c r="AL9" s="113">
        <f t="shared" si="14"/>
        <v>0.04</v>
      </c>
      <c r="AM9" s="120">
        <f t="shared" si="15"/>
        <v>0.65202862405659612</v>
      </c>
      <c r="AN9" s="106">
        <v>20</v>
      </c>
      <c r="AO9" s="121" t="s">
        <v>6</v>
      </c>
      <c r="AP9" s="144" t="s">
        <v>6</v>
      </c>
    </row>
    <row r="10" spans="1:46" x14ac:dyDescent="0.2">
      <c r="A10" s="202" t="s">
        <v>103</v>
      </c>
      <c r="B10" s="105">
        <v>7250006.0199999996</v>
      </c>
      <c r="C10" s="122"/>
      <c r="D10" s="123"/>
      <c r="E10" s="106"/>
      <c r="F10" s="106"/>
      <c r="G10" s="107"/>
      <c r="H10" s="108">
        <v>477250006.01999998</v>
      </c>
      <c r="I10" s="109">
        <v>1.63</v>
      </c>
      <c r="J10" s="110">
        <f t="shared" si="0"/>
        <v>163</v>
      </c>
      <c r="K10" s="106">
        <v>4129</v>
      </c>
      <c r="L10" s="106">
        <v>4050</v>
      </c>
      <c r="M10" s="111">
        <v>3876</v>
      </c>
      <c r="N10" s="112">
        <f t="shared" si="1"/>
        <v>253</v>
      </c>
      <c r="O10" s="113">
        <f t="shared" si="2"/>
        <v>6.5273477812177502E-2</v>
      </c>
      <c r="P10" s="114">
        <v>2528.9</v>
      </c>
      <c r="Q10" s="115">
        <v>1883</v>
      </c>
      <c r="R10" s="111">
        <v>1901</v>
      </c>
      <c r="S10" s="106">
        <f t="shared" si="3"/>
        <v>-18</v>
      </c>
      <c r="T10" s="116">
        <f t="shared" si="4"/>
        <v>-9.4687006838506046E-3</v>
      </c>
      <c r="U10" s="106">
        <v>1601</v>
      </c>
      <c r="V10" s="111">
        <v>1709</v>
      </c>
      <c r="W10" s="112">
        <f t="shared" si="5"/>
        <v>-108</v>
      </c>
      <c r="X10" s="113">
        <f t="shared" si="6"/>
        <v>-6.3194850789935642E-2</v>
      </c>
      <c r="Y10" s="117">
        <f t="shared" si="7"/>
        <v>9.8220858895705518</v>
      </c>
      <c r="Z10" s="118">
        <v>1650</v>
      </c>
      <c r="AA10" s="106">
        <v>1200</v>
      </c>
      <c r="AB10" s="106">
        <v>160</v>
      </c>
      <c r="AC10" s="112">
        <f t="shared" si="8"/>
        <v>1360</v>
      </c>
      <c r="AD10" s="113">
        <f t="shared" si="9"/>
        <v>0.82424242424242422</v>
      </c>
      <c r="AE10" s="119">
        <f t="shared" si="10"/>
        <v>0.93687866129683639</v>
      </c>
      <c r="AF10" s="106">
        <v>175</v>
      </c>
      <c r="AG10" s="113">
        <f t="shared" si="11"/>
        <v>0.10606060606060606</v>
      </c>
      <c r="AH10" s="120">
        <f t="shared" si="12"/>
        <v>2.4450321836093427</v>
      </c>
      <c r="AI10" s="106">
        <v>90</v>
      </c>
      <c r="AJ10" s="106">
        <v>0</v>
      </c>
      <c r="AK10" s="112">
        <f t="shared" si="13"/>
        <v>90</v>
      </c>
      <c r="AL10" s="113">
        <f t="shared" si="14"/>
        <v>5.4545454545454543E-2</v>
      </c>
      <c r="AM10" s="120">
        <f t="shared" si="15"/>
        <v>0.88912994189535832</v>
      </c>
      <c r="AN10" s="106">
        <v>15</v>
      </c>
      <c r="AO10" s="121" t="s">
        <v>6</v>
      </c>
      <c r="AP10" s="144" t="s">
        <v>6</v>
      </c>
      <c r="AS10" s="6"/>
    </row>
    <row r="11" spans="1:46" x14ac:dyDescent="0.2">
      <c r="A11" s="201" t="s">
        <v>48</v>
      </c>
      <c r="B11" s="124">
        <v>7250006.0300000003</v>
      </c>
      <c r="C11" s="141"/>
      <c r="D11" s="142"/>
      <c r="E11" s="125"/>
      <c r="F11" s="125"/>
      <c r="G11" s="126"/>
      <c r="H11" s="127">
        <v>477250006.02999997</v>
      </c>
      <c r="I11" s="128">
        <v>1.71</v>
      </c>
      <c r="J11" s="129">
        <f t="shared" si="0"/>
        <v>171</v>
      </c>
      <c r="K11" s="125">
        <v>5183</v>
      </c>
      <c r="L11" s="125">
        <v>5546</v>
      </c>
      <c r="M11" s="130">
        <v>5058</v>
      </c>
      <c r="N11" s="131">
        <f t="shared" si="1"/>
        <v>125</v>
      </c>
      <c r="O11" s="132">
        <f t="shared" si="2"/>
        <v>2.4713325425069196E-2</v>
      </c>
      <c r="P11" s="133">
        <v>3037.2</v>
      </c>
      <c r="Q11" s="134">
        <v>2256</v>
      </c>
      <c r="R11" s="130">
        <v>2134</v>
      </c>
      <c r="S11" s="125">
        <f t="shared" si="3"/>
        <v>122</v>
      </c>
      <c r="T11" s="135">
        <f t="shared" si="4"/>
        <v>5.7169634489222118E-2</v>
      </c>
      <c r="U11" s="125">
        <v>2012</v>
      </c>
      <c r="V11" s="130">
        <v>2068</v>
      </c>
      <c r="W11" s="131">
        <f t="shared" si="5"/>
        <v>-56</v>
      </c>
      <c r="X11" s="132">
        <f t="shared" si="6"/>
        <v>-2.7079303675048357E-2</v>
      </c>
      <c r="Y11" s="136">
        <f t="shared" si="7"/>
        <v>11.76608187134503</v>
      </c>
      <c r="Z11" s="137">
        <v>2525</v>
      </c>
      <c r="AA11" s="125">
        <v>1995</v>
      </c>
      <c r="AB11" s="125">
        <v>225</v>
      </c>
      <c r="AC11" s="131">
        <f t="shared" si="8"/>
        <v>2220</v>
      </c>
      <c r="AD11" s="132">
        <f t="shared" si="9"/>
        <v>0.87920792079207921</v>
      </c>
      <c r="AE11" s="138">
        <f t="shared" si="10"/>
        <v>0.99935542700358526</v>
      </c>
      <c r="AF11" s="125">
        <v>190</v>
      </c>
      <c r="AG11" s="132">
        <f t="shared" si="11"/>
        <v>7.5247524752475245E-2</v>
      </c>
      <c r="AH11" s="139">
        <f t="shared" si="12"/>
        <v>1.7346932719921446</v>
      </c>
      <c r="AI11" s="125">
        <v>80</v>
      </c>
      <c r="AJ11" s="125">
        <v>10</v>
      </c>
      <c r="AK11" s="131">
        <f t="shared" si="13"/>
        <v>90</v>
      </c>
      <c r="AL11" s="132">
        <f t="shared" si="14"/>
        <v>3.5643564356435641E-2</v>
      </c>
      <c r="AM11" s="139">
        <f t="shared" si="15"/>
        <v>0.58101560559498655</v>
      </c>
      <c r="AN11" s="125">
        <v>25</v>
      </c>
      <c r="AO11" s="140" t="s">
        <v>7</v>
      </c>
      <c r="AP11" s="245" t="s">
        <v>7</v>
      </c>
      <c r="AR11" s="6" t="s">
        <v>82</v>
      </c>
    </row>
    <row r="12" spans="1:46" x14ac:dyDescent="0.2">
      <c r="A12" s="201" t="s">
        <v>74</v>
      </c>
      <c r="B12" s="124">
        <v>7250006.04</v>
      </c>
      <c r="C12" s="141"/>
      <c r="D12" s="142"/>
      <c r="E12" s="125"/>
      <c r="F12" s="125"/>
      <c r="G12" s="126"/>
      <c r="H12" s="127">
        <v>477250006.04000002</v>
      </c>
      <c r="I12" s="128">
        <v>1.93</v>
      </c>
      <c r="J12" s="129">
        <f t="shared" si="0"/>
        <v>193</v>
      </c>
      <c r="K12" s="125">
        <v>4578</v>
      </c>
      <c r="L12" s="125">
        <v>4893</v>
      </c>
      <c r="M12" s="130">
        <v>4863</v>
      </c>
      <c r="N12" s="131">
        <f t="shared" si="1"/>
        <v>-285</v>
      </c>
      <c r="O12" s="132">
        <f t="shared" si="2"/>
        <v>-5.8605798889574338E-2</v>
      </c>
      <c r="P12" s="133">
        <v>2366.1</v>
      </c>
      <c r="Q12" s="134">
        <v>1502</v>
      </c>
      <c r="R12" s="130">
        <v>1515</v>
      </c>
      <c r="S12" s="125">
        <f t="shared" si="3"/>
        <v>-13</v>
      </c>
      <c r="T12" s="135">
        <f t="shared" si="4"/>
        <v>-8.580858085808581E-3</v>
      </c>
      <c r="U12" s="125">
        <v>1477</v>
      </c>
      <c r="V12" s="130">
        <v>1482</v>
      </c>
      <c r="W12" s="131">
        <f t="shared" si="5"/>
        <v>-5</v>
      </c>
      <c r="X12" s="132">
        <f t="shared" si="6"/>
        <v>-3.3738191632928477E-3</v>
      </c>
      <c r="Y12" s="136">
        <f t="shared" si="7"/>
        <v>7.6528497409326421</v>
      </c>
      <c r="Z12" s="137">
        <v>2230</v>
      </c>
      <c r="AA12" s="125">
        <v>1915</v>
      </c>
      <c r="AB12" s="125">
        <v>130</v>
      </c>
      <c r="AC12" s="131">
        <f t="shared" si="8"/>
        <v>2045</v>
      </c>
      <c r="AD12" s="132">
        <f t="shared" si="9"/>
        <v>0.9170403587443946</v>
      </c>
      <c r="AE12" s="138">
        <f t="shared" si="10"/>
        <v>1.0423578286998318</v>
      </c>
      <c r="AF12" s="125">
        <v>65</v>
      </c>
      <c r="AG12" s="132">
        <f t="shared" si="11"/>
        <v>2.914798206278027E-2</v>
      </c>
      <c r="AH12" s="139">
        <f t="shared" si="12"/>
        <v>0.67195311131864699</v>
      </c>
      <c r="AI12" s="125">
        <v>30</v>
      </c>
      <c r="AJ12" s="125">
        <v>10</v>
      </c>
      <c r="AK12" s="131">
        <f t="shared" si="13"/>
        <v>40</v>
      </c>
      <c r="AL12" s="132">
        <f t="shared" si="14"/>
        <v>1.7937219730941704E-2</v>
      </c>
      <c r="AM12" s="139">
        <f t="shared" si="15"/>
        <v>0.29238951751416864</v>
      </c>
      <c r="AN12" s="125">
        <v>75</v>
      </c>
      <c r="AO12" s="140" t="s">
        <v>7</v>
      </c>
      <c r="AP12" s="245" t="s">
        <v>7</v>
      </c>
    </row>
    <row r="13" spans="1:46" x14ac:dyDescent="0.2">
      <c r="A13" s="203"/>
      <c r="B13" s="86">
        <v>7250007</v>
      </c>
      <c r="C13" s="87"/>
      <c r="D13" s="88"/>
      <c r="E13" s="89"/>
      <c r="F13" s="89"/>
      <c r="G13" s="90"/>
      <c r="H13" s="91">
        <v>477250007</v>
      </c>
      <c r="I13" s="92">
        <v>0.87</v>
      </c>
      <c r="J13" s="93">
        <f t="shared" si="0"/>
        <v>87</v>
      </c>
      <c r="K13" s="89">
        <v>1653</v>
      </c>
      <c r="L13" s="89">
        <v>1689</v>
      </c>
      <c r="M13" s="94">
        <v>1631</v>
      </c>
      <c r="N13" s="95">
        <f t="shared" si="1"/>
        <v>22</v>
      </c>
      <c r="O13" s="96">
        <f t="shared" si="2"/>
        <v>1.34886572654813E-2</v>
      </c>
      <c r="P13" s="97">
        <v>1897.4</v>
      </c>
      <c r="Q13" s="98">
        <v>785</v>
      </c>
      <c r="R13" s="94">
        <v>747</v>
      </c>
      <c r="S13" s="89">
        <f t="shared" si="3"/>
        <v>38</v>
      </c>
      <c r="T13" s="99">
        <f t="shared" si="4"/>
        <v>5.0870147255689425E-2</v>
      </c>
      <c r="U13" s="89">
        <v>670</v>
      </c>
      <c r="V13" s="94">
        <v>649</v>
      </c>
      <c r="W13" s="95">
        <f t="shared" si="5"/>
        <v>21</v>
      </c>
      <c r="X13" s="96">
        <f t="shared" si="6"/>
        <v>3.2357473035439135E-2</v>
      </c>
      <c r="Y13" s="100">
        <f t="shared" si="7"/>
        <v>7.7011494252873565</v>
      </c>
      <c r="Z13" s="101">
        <v>560</v>
      </c>
      <c r="AA13" s="89">
        <v>320</v>
      </c>
      <c r="AB13" s="89">
        <v>25</v>
      </c>
      <c r="AC13" s="95">
        <f t="shared" si="8"/>
        <v>345</v>
      </c>
      <c r="AD13" s="96">
        <f t="shared" si="9"/>
        <v>0.6160714285714286</v>
      </c>
      <c r="AE13" s="102">
        <f t="shared" si="10"/>
        <v>0.70026021263553595</v>
      </c>
      <c r="AF13" s="89">
        <v>35</v>
      </c>
      <c r="AG13" s="96">
        <f t="shared" si="11"/>
        <v>6.25E-2</v>
      </c>
      <c r="AH13" s="103">
        <f t="shared" si="12"/>
        <v>1.4408225367697911</v>
      </c>
      <c r="AI13" s="89">
        <v>125</v>
      </c>
      <c r="AJ13" s="89">
        <v>45</v>
      </c>
      <c r="AK13" s="95">
        <f t="shared" si="13"/>
        <v>170</v>
      </c>
      <c r="AL13" s="96">
        <f t="shared" si="14"/>
        <v>0.30357142857142855</v>
      </c>
      <c r="AM13" s="103">
        <f t="shared" si="15"/>
        <v>4.9484315218580948</v>
      </c>
      <c r="AN13" s="89">
        <v>15</v>
      </c>
      <c r="AO13" s="104" t="s">
        <v>5</v>
      </c>
      <c r="AP13" s="145" t="s">
        <v>5</v>
      </c>
      <c r="AS13" s="6"/>
    </row>
    <row r="14" spans="1:46" x14ac:dyDescent="0.2">
      <c r="A14" s="203" t="s">
        <v>102</v>
      </c>
      <c r="B14" s="86">
        <v>7250008</v>
      </c>
      <c r="C14" s="87"/>
      <c r="D14" s="88"/>
      <c r="E14" s="89"/>
      <c r="F14" s="89"/>
      <c r="G14" s="90"/>
      <c r="H14" s="91">
        <v>477250008</v>
      </c>
      <c r="I14" s="92">
        <v>1.1599999999999999</v>
      </c>
      <c r="J14" s="93">
        <f t="shared" si="0"/>
        <v>115.99999999999999</v>
      </c>
      <c r="K14" s="89">
        <v>2791</v>
      </c>
      <c r="L14" s="89">
        <v>2817</v>
      </c>
      <c r="M14" s="94">
        <v>2621</v>
      </c>
      <c r="N14" s="95">
        <f t="shared" si="1"/>
        <v>170</v>
      </c>
      <c r="O14" s="96">
        <f t="shared" si="2"/>
        <v>6.4860740175505527E-2</v>
      </c>
      <c r="P14" s="97">
        <v>2404.8000000000002</v>
      </c>
      <c r="Q14" s="98">
        <v>2091</v>
      </c>
      <c r="R14" s="94">
        <v>2208</v>
      </c>
      <c r="S14" s="89">
        <f t="shared" si="3"/>
        <v>-117</v>
      </c>
      <c r="T14" s="99">
        <f t="shared" si="4"/>
        <v>-5.2989130434782608E-2</v>
      </c>
      <c r="U14" s="89">
        <v>1765</v>
      </c>
      <c r="V14" s="94">
        <v>1887</v>
      </c>
      <c r="W14" s="95">
        <f t="shared" si="5"/>
        <v>-122</v>
      </c>
      <c r="X14" s="96">
        <f t="shared" si="6"/>
        <v>-6.4652888182299945E-2</v>
      </c>
      <c r="Y14" s="100">
        <f t="shared" si="7"/>
        <v>15.215517241379311</v>
      </c>
      <c r="Z14" s="101">
        <v>1225</v>
      </c>
      <c r="AA14" s="89">
        <v>530</v>
      </c>
      <c r="AB14" s="89">
        <v>25</v>
      </c>
      <c r="AC14" s="95">
        <f t="shared" si="8"/>
        <v>555</v>
      </c>
      <c r="AD14" s="96">
        <f t="shared" si="9"/>
        <v>0.45306122448979591</v>
      </c>
      <c r="AE14" s="102">
        <f t="shared" si="10"/>
        <v>0.51497397003756185</v>
      </c>
      <c r="AF14" s="89">
        <v>150</v>
      </c>
      <c r="AG14" s="96">
        <f t="shared" si="11"/>
        <v>0.12244897959183673</v>
      </c>
      <c r="AH14" s="103">
        <f t="shared" si="12"/>
        <v>2.8228359904061215</v>
      </c>
      <c r="AI14" s="89">
        <v>430</v>
      </c>
      <c r="AJ14" s="89">
        <v>55</v>
      </c>
      <c r="AK14" s="95">
        <f t="shared" si="13"/>
        <v>485</v>
      </c>
      <c r="AL14" s="96">
        <f t="shared" si="14"/>
        <v>0.39591836734693875</v>
      </c>
      <c r="AM14" s="103">
        <f t="shared" si="15"/>
        <v>6.4537527074989613</v>
      </c>
      <c r="AN14" s="89">
        <v>35</v>
      </c>
      <c r="AO14" s="104" t="s">
        <v>5</v>
      </c>
      <c r="AP14" s="145" t="s">
        <v>5</v>
      </c>
      <c r="AS14" s="6"/>
    </row>
    <row r="15" spans="1:46" x14ac:dyDescent="0.2">
      <c r="A15" s="203"/>
      <c r="B15" s="86">
        <v>7250009</v>
      </c>
      <c r="C15" s="87"/>
      <c r="D15" s="88"/>
      <c r="E15" s="89"/>
      <c r="F15" s="89"/>
      <c r="G15" s="90"/>
      <c r="H15" s="91">
        <v>477250009</v>
      </c>
      <c r="I15" s="92">
        <v>1.52</v>
      </c>
      <c r="J15" s="93">
        <f t="shared" si="0"/>
        <v>152</v>
      </c>
      <c r="K15" s="89">
        <v>4522</v>
      </c>
      <c r="L15" s="89">
        <v>4530</v>
      </c>
      <c r="M15" s="94">
        <v>4353</v>
      </c>
      <c r="N15" s="95">
        <f t="shared" si="1"/>
        <v>169</v>
      </c>
      <c r="O15" s="96">
        <f t="shared" si="2"/>
        <v>3.8823799678382724E-2</v>
      </c>
      <c r="P15" s="97">
        <v>2972.1</v>
      </c>
      <c r="Q15" s="98">
        <v>2554</v>
      </c>
      <c r="R15" s="94">
        <v>2469</v>
      </c>
      <c r="S15" s="89">
        <f t="shared" si="3"/>
        <v>85</v>
      </c>
      <c r="T15" s="99">
        <f t="shared" si="4"/>
        <v>3.4426893479141352E-2</v>
      </c>
      <c r="U15" s="89">
        <v>2335</v>
      </c>
      <c r="V15" s="94">
        <v>2314</v>
      </c>
      <c r="W15" s="95">
        <f t="shared" si="5"/>
        <v>21</v>
      </c>
      <c r="X15" s="96">
        <f t="shared" si="6"/>
        <v>9.0751944684528962E-3</v>
      </c>
      <c r="Y15" s="100">
        <f t="shared" si="7"/>
        <v>15.361842105263158</v>
      </c>
      <c r="Z15" s="101">
        <v>2500</v>
      </c>
      <c r="AA15" s="89">
        <v>1730</v>
      </c>
      <c r="AB15" s="89">
        <v>110</v>
      </c>
      <c r="AC15" s="95">
        <f t="shared" si="8"/>
        <v>1840</v>
      </c>
      <c r="AD15" s="96">
        <f t="shared" si="9"/>
        <v>0.73599999999999999</v>
      </c>
      <c r="AE15" s="102">
        <f t="shared" si="10"/>
        <v>0.83657753402858681</v>
      </c>
      <c r="AF15" s="89">
        <v>90</v>
      </c>
      <c r="AG15" s="96">
        <f t="shared" si="11"/>
        <v>3.5999999999999997E-2</v>
      </c>
      <c r="AH15" s="103">
        <f t="shared" si="12"/>
        <v>0.82991378117939962</v>
      </c>
      <c r="AI15" s="89">
        <v>320</v>
      </c>
      <c r="AJ15" s="89">
        <v>215</v>
      </c>
      <c r="AK15" s="95">
        <f t="shared" si="13"/>
        <v>535</v>
      </c>
      <c r="AL15" s="96">
        <f t="shared" si="14"/>
        <v>0.214</v>
      </c>
      <c r="AM15" s="103">
        <f t="shared" si="15"/>
        <v>3.4883531387027888</v>
      </c>
      <c r="AN15" s="89">
        <v>30</v>
      </c>
      <c r="AO15" s="104" t="s">
        <v>5</v>
      </c>
      <c r="AP15" s="145" t="s">
        <v>5</v>
      </c>
    </row>
    <row r="16" spans="1:46" x14ac:dyDescent="0.2">
      <c r="A16" s="203"/>
      <c r="B16" s="86">
        <v>7250010</v>
      </c>
      <c r="C16" s="87"/>
      <c r="D16" s="88"/>
      <c r="E16" s="89"/>
      <c r="F16" s="89"/>
      <c r="G16" s="90"/>
      <c r="H16" s="91">
        <v>477250010</v>
      </c>
      <c r="I16" s="92">
        <v>2.06</v>
      </c>
      <c r="J16" s="93">
        <f t="shared" si="0"/>
        <v>206</v>
      </c>
      <c r="K16" s="89">
        <v>6011</v>
      </c>
      <c r="L16" s="89">
        <v>6001</v>
      </c>
      <c r="M16" s="94">
        <v>5764</v>
      </c>
      <c r="N16" s="95">
        <f t="shared" si="1"/>
        <v>247</v>
      </c>
      <c r="O16" s="96">
        <f t="shared" si="2"/>
        <v>4.2852185981956975E-2</v>
      </c>
      <c r="P16" s="97">
        <v>2913.7</v>
      </c>
      <c r="Q16" s="98">
        <v>3249</v>
      </c>
      <c r="R16" s="94">
        <v>3140</v>
      </c>
      <c r="S16" s="89">
        <f t="shared" si="3"/>
        <v>109</v>
      </c>
      <c r="T16" s="99">
        <f t="shared" si="4"/>
        <v>3.4713375796178343E-2</v>
      </c>
      <c r="U16" s="89">
        <v>2912</v>
      </c>
      <c r="V16" s="94">
        <v>2906</v>
      </c>
      <c r="W16" s="95">
        <f t="shared" si="5"/>
        <v>6</v>
      </c>
      <c r="X16" s="96">
        <f t="shared" si="6"/>
        <v>2.0646937370956643E-3</v>
      </c>
      <c r="Y16" s="100">
        <f t="shared" si="7"/>
        <v>14.135922330097088</v>
      </c>
      <c r="Z16" s="101">
        <v>3485</v>
      </c>
      <c r="AA16" s="89">
        <v>2300</v>
      </c>
      <c r="AB16" s="89">
        <v>170</v>
      </c>
      <c r="AC16" s="95">
        <f t="shared" si="8"/>
        <v>2470</v>
      </c>
      <c r="AD16" s="96">
        <f t="shared" si="9"/>
        <v>0.70875179340028693</v>
      </c>
      <c r="AE16" s="102">
        <f t="shared" si="10"/>
        <v>0.80560574396895446</v>
      </c>
      <c r="AF16" s="89">
        <v>240</v>
      </c>
      <c r="AG16" s="96">
        <f t="shared" si="11"/>
        <v>6.886657101865136E-2</v>
      </c>
      <c r="AH16" s="103">
        <f t="shared" si="12"/>
        <v>1.5875921208596837</v>
      </c>
      <c r="AI16" s="89">
        <v>425</v>
      </c>
      <c r="AJ16" s="89">
        <v>310</v>
      </c>
      <c r="AK16" s="95">
        <f t="shared" si="13"/>
        <v>735</v>
      </c>
      <c r="AL16" s="96">
        <f t="shared" si="14"/>
        <v>0.2109038737446198</v>
      </c>
      <c r="AM16" s="103">
        <f t="shared" si="15"/>
        <v>3.4378840651477627</v>
      </c>
      <c r="AN16" s="89">
        <v>40</v>
      </c>
      <c r="AO16" s="104" t="s">
        <v>5</v>
      </c>
      <c r="AP16" s="145" t="s">
        <v>5</v>
      </c>
      <c r="AS16" s="150"/>
      <c r="AT16" s="151"/>
    </row>
    <row r="17" spans="1:45" x14ac:dyDescent="0.2">
      <c r="A17" s="203" t="s">
        <v>49</v>
      </c>
      <c r="B17" s="86">
        <v>7250011.0099999998</v>
      </c>
      <c r="C17" s="87"/>
      <c r="D17" s="88"/>
      <c r="E17" s="89"/>
      <c r="F17" s="89"/>
      <c r="G17" s="90"/>
      <c r="H17" s="91">
        <v>477250011.00999999</v>
      </c>
      <c r="I17" s="92">
        <v>1.22</v>
      </c>
      <c r="J17" s="93">
        <f t="shared" si="0"/>
        <v>122</v>
      </c>
      <c r="K17" s="89">
        <v>3453</v>
      </c>
      <c r="L17" s="89">
        <v>3433</v>
      </c>
      <c r="M17" s="94">
        <v>3261</v>
      </c>
      <c r="N17" s="95">
        <f t="shared" si="1"/>
        <v>192</v>
      </c>
      <c r="O17" s="96">
        <f t="shared" si="2"/>
        <v>5.8877644894204231E-2</v>
      </c>
      <c r="P17" s="97">
        <v>2828.7</v>
      </c>
      <c r="Q17" s="98">
        <v>1501</v>
      </c>
      <c r="R17" s="94">
        <v>1490</v>
      </c>
      <c r="S17" s="89">
        <f t="shared" si="3"/>
        <v>11</v>
      </c>
      <c r="T17" s="99">
        <f t="shared" si="4"/>
        <v>7.3825503355704697E-3</v>
      </c>
      <c r="U17" s="89">
        <v>1379</v>
      </c>
      <c r="V17" s="94">
        <v>1406</v>
      </c>
      <c r="W17" s="95">
        <f t="shared" si="5"/>
        <v>-27</v>
      </c>
      <c r="X17" s="96">
        <f t="shared" si="6"/>
        <v>-1.9203413940256046E-2</v>
      </c>
      <c r="Y17" s="100">
        <f t="shared" si="7"/>
        <v>11.303278688524591</v>
      </c>
      <c r="Z17" s="101">
        <v>1650</v>
      </c>
      <c r="AA17" s="89">
        <v>1180</v>
      </c>
      <c r="AB17" s="89">
        <v>110</v>
      </c>
      <c r="AC17" s="95">
        <f t="shared" si="8"/>
        <v>1290</v>
      </c>
      <c r="AD17" s="96">
        <f t="shared" si="9"/>
        <v>0.78181818181818186</v>
      </c>
      <c r="AE17" s="102">
        <f t="shared" si="10"/>
        <v>0.88865696549479345</v>
      </c>
      <c r="AF17" s="89">
        <v>110</v>
      </c>
      <c r="AG17" s="96">
        <f t="shared" si="11"/>
        <v>6.6666666666666666E-2</v>
      </c>
      <c r="AH17" s="103">
        <f t="shared" si="12"/>
        <v>1.5368773725544438</v>
      </c>
      <c r="AI17" s="89">
        <v>165</v>
      </c>
      <c r="AJ17" s="89">
        <v>50</v>
      </c>
      <c r="AK17" s="95">
        <f t="shared" si="13"/>
        <v>215</v>
      </c>
      <c r="AL17" s="96">
        <f t="shared" si="14"/>
        <v>0.13030303030303031</v>
      </c>
      <c r="AM17" s="103">
        <f t="shared" si="15"/>
        <v>2.124032638972245</v>
      </c>
      <c r="AN17" s="89">
        <v>40</v>
      </c>
      <c r="AO17" s="104" t="s">
        <v>5</v>
      </c>
      <c r="AP17" s="245" t="s">
        <v>7</v>
      </c>
      <c r="AR17" s="6" t="s">
        <v>75</v>
      </c>
    </row>
    <row r="18" spans="1:45" x14ac:dyDescent="0.2">
      <c r="A18" s="203" t="s">
        <v>99</v>
      </c>
      <c r="B18" s="86">
        <v>7250011.0199999996</v>
      </c>
      <c r="C18" s="87"/>
      <c r="D18" s="88"/>
      <c r="E18" s="89"/>
      <c r="F18" s="89"/>
      <c r="G18" s="90"/>
      <c r="H18" s="91">
        <v>477250011.01999998</v>
      </c>
      <c r="I18" s="92">
        <v>1.35</v>
      </c>
      <c r="J18" s="93">
        <f t="shared" si="0"/>
        <v>135</v>
      </c>
      <c r="K18" s="89">
        <v>3240</v>
      </c>
      <c r="L18" s="89">
        <v>3318</v>
      </c>
      <c r="M18" s="94">
        <v>3179</v>
      </c>
      <c r="N18" s="95">
        <f t="shared" si="1"/>
        <v>61</v>
      </c>
      <c r="O18" s="96">
        <f t="shared" si="2"/>
        <v>1.9188424032714691E-2</v>
      </c>
      <c r="P18" s="97">
        <v>2392.9</v>
      </c>
      <c r="Q18" s="98">
        <v>1613</v>
      </c>
      <c r="R18" s="94">
        <v>1662</v>
      </c>
      <c r="S18" s="89">
        <f t="shared" si="3"/>
        <v>-49</v>
      </c>
      <c r="T18" s="99">
        <f t="shared" si="4"/>
        <v>-2.9482551143200964E-2</v>
      </c>
      <c r="U18" s="89">
        <v>1465</v>
      </c>
      <c r="V18" s="94">
        <v>1544</v>
      </c>
      <c r="W18" s="95">
        <f t="shared" si="5"/>
        <v>-79</v>
      </c>
      <c r="X18" s="96">
        <f t="shared" si="6"/>
        <v>-5.1165803108808292E-2</v>
      </c>
      <c r="Y18" s="100">
        <f t="shared" si="7"/>
        <v>10.851851851851851</v>
      </c>
      <c r="Z18" s="101">
        <v>1730</v>
      </c>
      <c r="AA18" s="89">
        <v>1260</v>
      </c>
      <c r="AB18" s="89">
        <v>120</v>
      </c>
      <c r="AC18" s="95">
        <f t="shared" si="8"/>
        <v>1380</v>
      </c>
      <c r="AD18" s="96">
        <f t="shared" si="9"/>
        <v>0.79768786127167635</v>
      </c>
      <c r="AE18" s="102">
        <f t="shared" si="10"/>
        <v>0.90669530422173439</v>
      </c>
      <c r="AF18" s="89">
        <v>155</v>
      </c>
      <c r="AG18" s="96">
        <f t="shared" si="11"/>
        <v>8.9595375722543349E-2</v>
      </c>
      <c r="AH18" s="103">
        <f t="shared" si="12"/>
        <v>2.0654565845023596</v>
      </c>
      <c r="AI18" s="89">
        <v>105</v>
      </c>
      <c r="AJ18" s="89">
        <v>80</v>
      </c>
      <c r="AK18" s="95">
        <f t="shared" si="13"/>
        <v>185</v>
      </c>
      <c r="AL18" s="96">
        <f t="shared" si="14"/>
        <v>0.1069364161849711</v>
      </c>
      <c r="AM18" s="103">
        <f t="shared" si="15"/>
        <v>1.7431401076657556</v>
      </c>
      <c r="AN18" s="89">
        <v>10</v>
      </c>
      <c r="AO18" s="104" t="s">
        <v>5</v>
      </c>
      <c r="AP18" s="145" t="s">
        <v>5</v>
      </c>
      <c r="AQ18" s="204" t="s">
        <v>100</v>
      </c>
      <c r="AS18" s="6"/>
    </row>
    <row r="19" spans="1:45" x14ac:dyDescent="0.2">
      <c r="A19" s="201" t="s">
        <v>50</v>
      </c>
      <c r="B19" s="124">
        <v>7250011.0300000003</v>
      </c>
      <c r="C19" s="141"/>
      <c r="D19" s="142"/>
      <c r="E19" s="125"/>
      <c r="F19" s="125"/>
      <c r="G19" s="126"/>
      <c r="H19" s="127">
        <v>477250011.02999997</v>
      </c>
      <c r="I19" s="128">
        <v>2.67</v>
      </c>
      <c r="J19" s="129">
        <f t="shared" si="0"/>
        <v>267</v>
      </c>
      <c r="K19" s="125">
        <v>2535</v>
      </c>
      <c r="L19" s="125">
        <v>3195</v>
      </c>
      <c r="M19" s="130">
        <v>3178</v>
      </c>
      <c r="N19" s="131">
        <f t="shared" si="1"/>
        <v>-643</v>
      </c>
      <c r="O19" s="132">
        <f t="shared" si="2"/>
        <v>-0.20232850849590939</v>
      </c>
      <c r="P19" s="133">
        <v>950.4</v>
      </c>
      <c r="Q19" s="134">
        <v>1095</v>
      </c>
      <c r="R19" s="130">
        <v>1626</v>
      </c>
      <c r="S19" s="125">
        <f t="shared" si="3"/>
        <v>-531</v>
      </c>
      <c r="T19" s="135">
        <f t="shared" si="4"/>
        <v>-0.32656826568265684</v>
      </c>
      <c r="U19" s="125">
        <v>1006</v>
      </c>
      <c r="V19" s="130">
        <v>1400</v>
      </c>
      <c r="W19" s="131">
        <f t="shared" si="5"/>
        <v>-394</v>
      </c>
      <c r="X19" s="132">
        <f t="shared" si="6"/>
        <v>-0.28142857142857142</v>
      </c>
      <c r="Y19" s="136">
        <f t="shared" si="7"/>
        <v>3.7677902621722845</v>
      </c>
      <c r="Z19" s="137">
        <v>1210</v>
      </c>
      <c r="AA19" s="125">
        <v>910</v>
      </c>
      <c r="AB19" s="125">
        <v>85</v>
      </c>
      <c r="AC19" s="131">
        <f t="shared" si="8"/>
        <v>995</v>
      </c>
      <c r="AD19" s="132">
        <f t="shared" si="9"/>
        <v>0.8223140495867769</v>
      </c>
      <c r="AE19" s="138">
        <f t="shared" si="10"/>
        <v>0.93468676603310719</v>
      </c>
      <c r="AF19" s="125">
        <v>85</v>
      </c>
      <c r="AG19" s="132">
        <f t="shared" si="11"/>
        <v>7.0247933884297523E-2</v>
      </c>
      <c r="AH19" s="139">
        <f t="shared" si="12"/>
        <v>1.6194369008321621</v>
      </c>
      <c r="AI19" s="125">
        <v>80</v>
      </c>
      <c r="AJ19" s="125">
        <v>40</v>
      </c>
      <c r="AK19" s="131">
        <f t="shared" si="13"/>
        <v>120</v>
      </c>
      <c r="AL19" s="132">
        <f t="shared" si="14"/>
        <v>9.9173553719008267E-2</v>
      </c>
      <c r="AM19" s="139">
        <f t="shared" si="15"/>
        <v>1.6165998943551969</v>
      </c>
      <c r="AN19" s="125">
        <v>10</v>
      </c>
      <c r="AO19" s="140" t="s">
        <v>7</v>
      </c>
      <c r="AP19" s="145" t="s">
        <v>5</v>
      </c>
      <c r="AQ19" s="204" t="s">
        <v>77</v>
      </c>
      <c r="AR19" s="6" t="s">
        <v>76</v>
      </c>
    </row>
    <row r="20" spans="1:45" x14ac:dyDescent="0.2">
      <c r="A20" s="202" t="s">
        <v>51</v>
      </c>
      <c r="B20" s="105">
        <v>7250012.0099999998</v>
      </c>
      <c r="C20" s="122"/>
      <c r="D20" s="123"/>
      <c r="E20" s="106"/>
      <c r="F20" s="106"/>
      <c r="G20" s="107"/>
      <c r="H20" s="108">
        <v>477250012.00999999</v>
      </c>
      <c r="I20" s="109">
        <v>1.77</v>
      </c>
      <c r="J20" s="110">
        <f t="shared" si="0"/>
        <v>177</v>
      </c>
      <c r="K20" s="106">
        <v>5221</v>
      </c>
      <c r="L20" s="106">
        <v>5381</v>
      </c>
      <c r="M20" s="111">
        <v>5265</v>
      </c>
      <c r="N20" s="112">
        <f t="shared" si="1"/>
        <v>-44</v>
      </c>
      <c r="O20" s="113">
        <f t="shared" si="2"/>
        <v>-8.3570750237416912E-3</v>
      </c>
      <c r="P20" s="114">
        <v>2943.1</v>
      </c>
      <c r="Q20" s="115">
        <v>2134</v>
      </c>
      <c r="R20" s="111">
        <v>2124</v>
      </c>
      <c r="S20" s="106">
        <f t="shared" si="3"/>
        <v>10</v>
      </c>
      <c r="T20" s="116">
        <f t="shared" si="4"/>
        <v>4.7080979284369112E-3</v>
      </c>
      <c r="U20" s="106">
        <v>1959</v>
      </c>
      <c r="V20" s="111">
        <v>2022</v>
      </c>
      <c r="W20" s="112">
        <f t="shared" si="5"/>
        <v>-63</v>
      </c>
      <c r="X20" s="113">
        <f t="shared" si="6"/>
        <v>-3.1157270029673591E-2</v>
      </c>
      <c r="Y20" s="117">
        <f t="shared" si="7"/>
        <v>11.067796610169491</v>
      </c>
      <c r="Z20" s="118">
        <v>2435</v>
      </c>
      <c r="AA20" s="106">
        <v>1885</v>
      </c>
      <c r="AB20" s="106">
        <v>185</v>
      </c>
      <c r="AC20" s="112">
        <f t="shared" si="8"/>
        <v>2070</v>
      </c>
      <c r="AD20" s="113">
        <f t="shared" si="9"/>
        <v>0.85010266940451751</v>
      </c>
      <c r="AE20" s="119">
        <f t="shared" si="10"/>
        <v>0.96627281907819329</v>
      </c>
      <c r="AF20" s="106">
        <v>200</v>
      </c>
      <c r="AG20" s="113">
        <f t="shared" si="11"/>
        <v>8.2135523613963035E-2</v>
      </c>
      <c r="AH20" s="120">
        <f t="shared" si="12"/>
        <v>1.8934834158781648</v>
      </c>
      <c r="AI20" s="106">
        <v>105</v>
      </c>
      <c r="AJ20" s="106">
        <v>25</v>
      </c>
      <c r="AK20" s="112">
        <f t="shared" si="13"/>
        <v>130</v>
      </c>
      <c r="AL20" s="113">
        <f t="shared" si="14"/>
        <v>5.3388090349075976E-2</v>
      </c>
      <c r="AM20" s="120">
        <f t="shared" si="15"/>
        <v>0.87026407728293109</v>
      </c>
      <c r="AN20" s="106">
        <v>40</v>
      </c>
      <c r="AO20" s="121" t="s">
        <v>6</v>
      </c>
      <c r="AP20" s="245" t="s">
        <v>7</v>
      </c>
      <c r="AR20" s="6" t="s">
        <v>81</v>
      </c>
    </row>
    <row r="21" spans="1:45" x14ac:dyDescent="0.2">
      <c r="A21" s="201" t="s">
        <v>52</v>
      </c>
      <c r="B21" s="124">
        <v>7250012.0199999996</v>
      </c>
      <c r="C21" s="141"/>
      <c r="D21" s="142"/>
      <c r="E21" s="125"/>
      <c r="F21" s="125"/>
      <c r="G21" s="126"/>
      <c r="H21" s="127">
        <v>477250012.01999998</v>
      </c>
      <c r="I21" s="128">
        <v>1.65</v>
      </c>
      <c r="J21" s="129">
        <f t="shared" si="0"/>
        <v>165</v>
      </c>
      <c r="K21" s="125">
        <v>4342</v>
      </c>
      <c r="L21" s="125">
        <v>4509</v>
      </c>
      <c r="M21" s="130">
        <v>4447</v>
      </c>
      <c r="N21" s="131">
        <f t="shared" si="1"/>
        <v>-105</v>
      </c>
      <c r="O21" s="132">
        <f t="shared" si="2"/>
        <v>-2.3611423431526873E-2</v>
      </c>
      <c r="P21" s="133">
        <v>2634.4</v>
      </c>
      <c r="Q21" s="134">
        <v>1812</v>
      </c>
      <c r="R21" s="130">
        <v>1795</v>
      </c>
      <c r="S21" s="125">
        <f t="shared" si="3"/>
        <v>17</v>
      </c>
      <c r="T21" s="135">
        <f t="shared" si="4"/>
        <v>9.4707520891364905E-3</v>
      </c>
      <c r="U21" s="125">
        <v>1705</v>
      </c>
      <c r="V21" s="130">
        <v>1742</v>
      </c>
      <c r="W21" s="131">
        <f t="shared" si="5"/>
        <v>-37</v>
      </c>
      <c r="X21" s="132">
        <f t="shared" si="6"/>
        <v>-2.1239954075774971E-2</v>
      </c>
      <c r="Y21" s="136">
        <f t="shared" si="7"/>
        <v>10.333333333333334</v>
      </c>
      <c r="Z21" s="137">
        <v>2375</v>
      </c>
      <c r="AA21" s="125">
        <v>1970</v>
      </c>
      <c r="AB21" s="125">
        <v>115</v>
      </c>
      <c r="AC21" s="131">
        <f t="shared" si="8"/>
        <v>2085</v>
      </c>
      <c r="AD21" s="132">
        <f t="shared" si="9"/>
        <v>0.87789473684210528</v>
      </c>
      <c r="AE21" s="138">
        <f t="shared" si="10"/>
        <v>0.99786279087505936</v>
      </c>
      <c r="AF21" s="125">
        <v>180</v>
      </c>
      <c r="AG21" s="132">
        <f t="shared" si="11"/>
        <v>7.5789473684210532E-2</v>
      </c>
      <c r="AH21" s="139">
        <f t="shared" si="12"/>
        <v>1.7471869077461049</v>
      </c>
      <c r="AI21" s="125">
        <v>30</v>
      </c>
      <c r="AJ21" s="125">
        <v>55</v>
      </c>
      <c r="AK21" s="131">
        <f t="shared" si="13"/>
        <v>85</v>
      </c>
      <c r="AL21" s="132">
        <f t="shared" si="14"/>
        <v>3.5789473684210524E-2</v>
      </c>
      <c r="AM21" s="139">
        <f t="shared" si="15"/>
        <v>0.58339403205063856</v>
      </c>
      <c r="AN21" s="125">
        <v>30</v>
      </c>
      <c r="AO21" s="140" t="s">
        <v>7</v>
      </c>
      <c r="AP21" s="245" t="s">
        <v>7</v>
      </c>
      <c r="AR21" s="6" t="s">
        <v>80</v>
      </c>
      <c r="AS21" s="6"/>
    </row>
    <row r="22" spans="1:45" x14ac:dyDescent="0.2">
      <c r="A22" s="201" t="s">
        <v>53</v>
      </c>
      <c r="B22" s="124">
        <v>7250012.0300000003</v>
      </c>
      <c r="C22" s="141"/>
      <c r="D22" s="142"/>
      <c r="E22" s="125"/>
      <c r="F22" s="125"/>
      <c r="G22" s="126"/>
      <c r="H22" s="127">
        <v>477250012.02999997</v>
      </c>
      <c r="I22" s="128">
        <v>1.44</v>
      </c>
      <c r="J22" s="129">
        <f t="shared" si="0"/>
        <v>144</v>
      </c>
      <c r="K22" s="125">
        <v>4025</v>
      </c>
      <c r="L22" s="125">
        <v>3872</v>
      </c>
      <c r="M22" s="130">
        <v>3896</v>
      </c>
      <c r="N22" s="131">
        <f t="shared" si="1"/>
        <v>129</v>
      </c>
      <c r="O22" s="132">
        <f t="shared" si="2"/>
        <v>3.3110882956878848E-2</v>
      </c>
      <c r="P22" s="133">
        <v>2792</v>
      </c>
      <c r="Q22" s="134">
        <v>1863</v>
      </c>
      <c r="R22" s="130">
        <v>1749</v>
      </c>
      <c r="S22" s="125">
        <f t="shared" si="3"/>
        <v>114</v>
      </c>
      <c r="T22" s="135">
        <f t="shared" si="4"/>
        <v>6.5180102915951971E-2</v>
      </c>
      <c r="U22" s="125">
        <v>1799</v>
      </c>
      <c r="V22" s="130">
        <v>1705</v>
      </c>
      <c r="W22" s="131">
        <f t="shared" si="5"/>
        <v>94</v>
      </c>
      <c r="X22" s="132">
        <f t="shared" si="6"/>
        <v>5.5131964809384162E-2</v>
      </c>
      <c r="Y22" s="136">
        <f t="shared" si="7"/>
        <v>12.493055555555555</v>
      </c>
      <c r="Z22" s="137">
        <v>1900</v>
      </c>
      <c r="AA22" s="125">
        <v>1440</v>
      </c>
      <c r="AB22" s="125">
        <v>160</v>
      </c>
      <c r="AC22" s="131">
        <f t="shared" si="8"/>
        <v>1600</v>
      </c>
      <c r="AD22" s="132">
        <f t="shared" si="9"/>
        <v>0.84210526315789469</v>
      </c>
      <c r="AE22" s="138">
        <f t="shared" si="10"/>
        <v>0.95718253321348612</v>
      </c>
      <c r="AF22" s="125">
        <v>150</v>
      </c>
      <c r="AG22" s="132">
        <f t="shared" si="11"/>
        <v>7.8947368421052627E-2</v>
      </c>
      <c r="AH22" s="139">
        <f t="shared" si="12"/>
        <v>1.8199863622355255</v>
      </c>
      <c r="AI22" s="125">
        <v>95</v>
      </c>
      <c r="AJ22" s="125">
        <v>25</v>
      </c>
      <c r="AK22" s="131">
        <f t="shared" si="13"/>
        <v>120</v>
      </c>
      <c r="AL22" s="132">
        <f t="shared" si="14"/>
        <v>6.3157894736842107E-2</v>
      </c>
      <c r="AM22" s="139">
        <f t="shared" si="15"/>
        <v>1.0295188800893622</v>
      </c>
      <c r="AN22" s="125">
        <v>15</v>
      </c>
      <c r="AO22" s="140" t="s">
        <v>7</v>
      </c>
      <c r="AP22" s="245" t="s">
        <v>7</v>
      </c>
      <c r="AR22" s="6" t="s">
        <v>79</v>
      </c>
      <c r="AS22" s="6"/>
    </row>
    <row r="23" spans="1:45" x14ac:dyDescent="0.2">
      <c r="A23" s="201" t="s">
        <v>71</v>
      </c>
      <c r="B23" s="124">
        <v>7250012.0599999996</v>
      </c>
      <c r="C23" s="141"/>
      <c r="D23" s="142"/>
      <c r="E23" s="125"/>
      <c r="F23" s="125"/>
      <c r="G23" s="126"/>
      <c r="H23" s="127">
        <v>477250012.06</v>
      </c>
      <c r="I23" s="128">
        <v>3.69</v>
      </c>
      <c r="J23" s="129">
        <f t="shared" si="0"/>
        <v>369</v>
      </c>
      <c r="K23" s="125">
        <v>8479</v>
      </c>
      <c r="L23" s="125">
        <v>8519</v>
      </c>
      <c r="M23" s="130">
        <v>6934</v>
      </c>
      <c r="N23" s="131">
        <f t="shared" si="1"/>
        <v>1545</v>
      </c>
      <c r="O23" s="132">
        <f t="shared" si="2"/>
        <v>0.22281511393135275</v>
      </c>
      <c r="P23" s="133">
        <v>2294.9</v>
      </c>
      <c r="Q23" s="134">
        <v>3874</v>
      </c>
      <c r="R23" s="130">
        <v>3316</v>
      </c>
      <c r="S23" s="125">
        <f t="shared" si="3"/>
        <v>558</v>
      </c>
      <c r="T23" s="135">
        <f t="shared" si="4"/>
        <v>0.16827503015681544</v>
      </c>
      <c r="U23" s="125">
        <v>3691</v>
      </c>
      <c r="V23" s="130">
        <v>3176</v>
      </c>
      <c r="W23" s="131">
        <f t="shared" si="5"/>
        <v>515</v>
      </c>
      <c r="X23" s="132">
        <f t="shared" si="6"/>
        <v>0.1621536523929471</v>
      </c>
      <c r="Y23" s="136">
        <f t="shared" si="7"/>
        <v>10.002710027100271</v>
      </c>
      <c r="Z23" s="137">
        <v>3805</v>
      </c>
      <c r="AA23" s="125">
        <v>3215</v>
      </c>
      <c r="AB23" s="125">
        <v>185</v>
      </c>
      <c r="AC23" s="131">
        <f t="shared" si="8"/>
        <v>3400</v>
      </c>
      <c r="AD23" s="132">
        <f t="shared" si="9"/>
        <v>0.89356110381077525</v>
      </c>
      <c r="AE23" s="138">
        <f t="shared" si="10"/>
        <v>1.015670033600381</v>
      </c>
      <c r="AF23" s="125">
        <v>175</v>
      </c>
      <c r="AG23" s="132">
        <f t="shared" si="11"/>
        <v>4.5992115637319315E-2</v>
      </c>
      <c r="AH23" s="139">
        <f t="shared" si="12"/>
        <v>1.060263627583552</v>
      </c>
      <c r="AI23" s="125">
        <v>105</v>
      </c>
      <c r="AJ23" s="125">
        <v>40</v>
      </c>
      <c r="AK23" s="131">
        <f t="shared" si="13"/>
        <v>145</v>
      </c>
      <c r="AL23" s="132">
        <f t="shared" si="14"/>
        <v>3.8107752956636008E-2</v>
      </c>
      <c r="AM23" s="139">
        <f t="shared" si="15"/>
        <v>0.62118364315510144</v>
      </c>
      <c r="AN23" s="125">
        <v>80</v>
      </c>
      <c r="AO23" s="140" t="s">
        <v>7</v>
      </c>
      <c r="AP23" s="245" t="s">
        <v>7</v>
      </c>
      <c r="AQ23" s="204" t="s">
        <v>89</v>
      </c>
      <c r="AS23" s="6"/>
    </row>
    <row r="24" spans="1:45" x14ac:dyDescent="0.2">
      <c r="A24" s="201" t="s">
        <v>60</v>
      </c>
      <c r="B24" s="124">
        <v>7250012.0700000003</v>
      </c>
      <c r="C24" s="141"/>
      <c r="D24" s="142"/>
      <c r="E24" s="125"/>
      <c r="F24" s="125"/>
      <c r="G24" s="126"/>
      <c r="H24" s="127">
        <v>477250012.06999999</v>
      </c>
      <c r="I24" s="128">
        <v>6.08</v>
      </c>
      <c r="J24" s="129">
        <f t="shared" si="0"/>
        <v>608</v>
      </c>
      <c r="K24" s="125">
        <v>9041</v>
      </c>
      <c r="L24" s="125">
        <v>5603</v>
      </c>
      <c r="M24" s="130">
        <v>4904</v>
      </c>
      <c r="N24" s="131">
        <f t="shared" si="1"/>
        <v>4137</v>
      </c>
      <c r="O24" s="132">
        <f t="shared" si="2"/>
        <v>0.84359706362153342</v>
      </c>
      <c r="P24" s="133">
        <v>1488.2</v>
      </c>
      <c r="Q24" s="134">
        <v>3705</v>
      </c>
      <c r="R24" s="130">
        <v>1890</v>
      </c>
      <c r="S24" s="125">
        <f t="shared" si="3"/>
        <v>1815</v>
      </c>
      <c r="T24" s="135">
        <f t="shared" si="4"/>
        <v>0.96031746031746035</v>
      </c>
      <c r="U24" s="125">
        <v>3386</v>
      </c>
      <c r="V24" s="130">
        <v>1816</v>
      </c>
      <c r="W24" s="131">
        <f t="shared" si="5"/>
        <v>1570</v>
      </c>
      <c r="X24" s="132">
        <f t="shared" si="6"/>
        <v>0.86453744493392071</v>
      </c>
      <c r="Y24" s="136">
        <f t="shared" si="7"/>
        <v>5.5690789473684212</v>
      </c>
      <c r="Z24" s="137">
        <v>4890</v>
      </c>
      <c r="AA24" s="125">
        <v>4315</v>
      </c>
      <c r="AB24" s="125">
        <v>275</v>
      </c>
      <c r="AC24" s="131">
        <f t="shared" si="8"/>
        <v>4590</v>
      </c>
      <c r="AD24" s="132">
        <f t="shared" si="9"/>
        <v>0.93865030674846628</v>
      </c>
      <c r="AE24" s="138">
        <f t="shared" si="10"/>
        <v>1.0669208681179465</v>
      </c>
      <c r="AF24" s="125">
        <v>150</v>
      </c>
      <c r="AG24" s="132">
        <f t="shared" si="11"/>
        <v>3.0674846625766871E-2</v>
      </c>
      <c r="AH24" s="139">
        <f t="shared" si="12"/>
        <v>0.70715216528578706</v>
      </c>
      <c r="AI24" s="125">
        <v>80</v>
      </c>
      <c r="AJ24" s="125">
        <v>15</v>
      </c>
      <c r="AK24" s="131">
        <f t="shared" si="13"/>
        <v>95</v>
      </c>
      <c r="AL24" s="132">
        <f t="shared" si="14"/>
        <v>1.9427402862985686E-2</v>
      </c>
      <c r="AM24" s="139">
        <f t="shared" si="15"/>
        <v>0.31668056894364333</v>
      </c>
      <c r="AN24" s="125">
        <v>40</v>
      </c>
      <c r="AO24" s="140" t="s">
        <v>7</v>
      </c>
      <c r="AP24" s="245" t="s">
        <v>7</v>
      </c>
      <c r="AQ24" s="204" t="s">
        <v>89</v>
      </c>
    </row>
    <row r="25" spans="1:45" x14ac:dyDescent="0.2">
      <c r="A25" s="201"/>
      <c r="B25" s="124">
        <v>7250012.0800000001</v>
      </c>
      <c r="C25" s="146">
        <v>7250012.04</v>
      </c>
      <c r="D25" s="147">
        <v>0.52864143299999999</v>
      </c>
      <c r="E25" s="125">
        <v>7559</v>
      </c>
      <c r="F25" s="125">
        <v>2854</v>
      </c>
      <c r="G25" s="126">
        <v>2754</v>
      </c>
      <c r="H25" s="127"/>
      <c r="I25" s="128">
        <v>1.18</v>
      </c>
      <c r="J25" s="129">
        <f t="shared" si="0"/>
        <v>118</v>
      </c>
      <c r="K25" s="125">
        <v>3915</v>
      </c>
      <c r="L25" s="125">
        <v>4025</v>
      </c>
      <c r="M25" s="130">
        <f>E25*D25</f>
        <v>3996.0005920469998</v>
      </c>
      <c r="N25" s="131">
        <f t="shared" si="1"/>
        <v>-81.000592046999827</v>
      </c>
      <c r="O25" s="132">
        <f t="shared" si="2"/>
        <v>-2.0270415426917213E-2</v>
      </c>
      <c r="P25" s="133">
        <v>3309.1</v>
      </c>
      <c r="Q25" s="134">
        <v>1635</v>
      </c>
      <c r="R25" s="130">
        <f>F25*D25</f>
        <v>1508.7426497819999</v>
      </c>
      <c r="S25" s="125">
        <f t="shared" si="3"/>
        <v>126.25735021800006</v>
      </c>
      <c r="T25" s="135">
        <f t="shared" si="4"/>
        <v>8.368382125092251E-2</v>
      </c>
      <c r="U25" s="125">
        <v>1553</v>
      </c>
      <c r="V25" s="130">
        <f>G25*D25</f>
        <v>1455.8785064819999</v>
      </c>
      <c r="W25" s="131">
        <f t="shared" si="5"/>
        <v>97.121493518000079</v>
      </c>
      <c r="X25" s="132">
        <f t="shared" si="6"/>
        <v>6.6709888967785833E-2</v>
      </c>
      <c r="Y25" s="136">
        <f t="shared" si="7"/>
        <v>13.161016949152541</v>
      </c>
      <c r="Z25" s="137">
        <v>2040</v>
      </c>
      <c r="AA25" s="125">
        <v>1720</v>
      </c>
      <c r="AB25" s="125">
        <v>130</v>
      </c>
      <c r="AC25" s="131">
        <f t="shared" si="8"/>
        <v>1850</v>
      </c>
      <c r="AD25" s="132">
        <f t="shared" si="9"/>
        <v>0.90686274509803921</v>
      </c>
      <c r="AE25" s="138">
        <f t="shared" si="10"/>
        <v>1.030789400810479</v>
      </c>
      <c r="AF25" s="125">
        <v>85</v>
      </c>
      <c r="AG25" s="132">
        <f t="shared" si="11"/>
        <v>4.1666666666666664E-2</v>
      </c>
      <c r="AH25" s="139">
        <f t="shared" si="12"/>
        <v>0.96054835784652737</v>
      </c>
      <c r="AI25" s="125">
        <v>35</v>
      </c>
      <c r="AJ25" s="125">
        <v>25</v>
      </c>
      <c r="AK25" s="131">
        <f t="shared" si="13"/>
        <v>60</v>
      </c>
      <c r="AL25" s="132">
        <f t="shared" si="14"/>
        <v>2.9411764705882353E-2</v>
      </c>
      <c r="AM25" s="139">
        <f t="shared" si="15"/>
        <v>0.47943281180632064</v>
      </c>
      <c r="AN25" s="125">
        <v>40</v>
      </c>
      <c r="AO25" s="140" t="s">
        <v>7</v>
      </c>
      <c r="AP25" s="245" t="s">
        <v>7</v>
      </c>
      <c r="AQ25" s="204" t="s">
        <v>44</v>
      </c>
    </row>
    <row r="26" spans="1:45" x14ac:dyDescent="0.2">
      <c r="A26" s="201"/>
      <c r="B26" s="124">
        <v>7250012.0899999999</v>
      </c>
      <c r="C26" s="146">
        <v>7250012.04</v>
      </c>
      <c r="D26" s="147">
        <v>0.47135856700000001</v>
      </c>
      <c r="E26" s="125">
        <v>7559</v>
      </c>
      <c r="F26" s="125">
        <v>2854</v>
      </c>
      <c r="G26" s="126">
        <v>2754</v>
      </c>
      <c r="H26" s="127"/>
      <c r="I26" s="128">
        <v>1.27</v>
      </c>
      <c r="J26" s="129">
        <f t="shared" si="0"/>
        <v>127</v>
      </c>
      <c r="K26" s="125">
        <v>3311</v>
      </c>
      <c r="L26" s="125">
        <v>3437</v>
      </c>
      <c r="M26" s="130">
        <f>E26*D26</f>
        <v>3562.9994079530002</v>
      </c>
      <c r="N26" s="131">
        <f t="shared" si="1"/>
        <v>-251.99940795300017</v>
      </c>
      <c r="O26" s="132">
        <f t="shared" si="2"/>
        <v>-7.0726761107652789E-2</v>
      </c>
      <c r="P26" s="133">
        <v>2606.1</v>
      </c>
      <c r="Q26" s="134">
        <v>1299</v>
      </c>
      <c r="R26" s="130">
        <f>F26*D26</f>
        <v>1345.2573502180001</v>
      </c>
      <c r="S26" s="125">
        <f t="shared" si="3"/>
        <v>-46.257350218000056</v>
      </c>
      <c r="T26" s="135">
        <f t="shared" si="4"/>
        <v>-3.4385502677613332E-2</v>
      </c>
      <c r="U26" s="125">
        <v>1256</v>
      </c>
      <c r="V26" s="130">
        <f>G26*D26</f>
        <v>1298.1214935180001</v>
      </c>
      <c r="W26" s="131">
        <f t="shared" si="5"/>
        <v>-42.121493518000079</v>
      </c>
      <c r="X26" s="132">
        <f t="shared" si="6"/>
        <v>-3.2448036434438728E-2</v>
      </c>
      <c r="Y26" s="136">
        <f t="shared" si="7"/>
        <v>9.8897637795275593</v>
      </c>
      <c r="Z26" s="137">
        <v>1720</v>
      </c>
      <c r="AA26" s="125">
        <v>1485</v>
      </c>
      <c r="AB26" s="125">
        <v>115</v>
      </c>
      <c r="AC26" s="131">
        <f t="shared" si="8"/>
        <v>1600</v>
      </c>
      <c r="AD26" s="132">
        <f t="shared" si="9"/>
        <v>0.93023255813953487</v>
      </c>
      <c r="AE26" s="138">
        <f t="shared" si="10"/>
        <v>1.0573527983172231</v>
      </c>
      <c r="AF26" s="125">
        <v>80</v>
      </c>
      <c r="AG26" s="132">
        <f t="shared" si="11"/>
        <v>4.6511627906976744E-2</v>
      </c>
      <c r="AH26" s="139">
        <f t="shared" si="12"/>
        <v>1.0722400273635655</v>
      </c>
      <c r="AI26" s="125">
        <v>10</v>
      </c>
      <c r="AJ26" s="125">
        <v>15</v>
      </c>
      <c r="AK26" s="131">
        <f t="shared" si="13"/>
        <v>25</v>
      </c>
      <c r="AL26" s="132">
        <f t="shared" si="14"/>
        <v>1.4534883720930232E-2</v>
      </c>
      <c r="AM26" s="139">
        <f t="shared" si="15"/>
        <v>0.23692900583451892</v>
      </c>
      <c r="AN26" s="125">
        <v>20</v>
      </c>
      <c r="AO26" s="140" t="s">
        <v>7</v>
      </c>
      <c r="AP26" s="245" t="s">
        <v>7</v>
      </c>
      <c r="AQ26" s="204" t="s">
        <v>44</v>
      </c>
      <c r="AS26" s="6"/>
    </row>
    <row r="27" spans="1:45" x14ac:dyDescent="0.2">
      <c r="A27" s="201"/>
      <c r="B27" s="124">
        <v>7250013.0099999998</v>
      </c>
      <c r="C27" s="141"/>
      <c r="D27" s="142"/>
      <c r="E27" s="125"/>
      <c r="F27" s="125"/>
      <c r="G27" s="126"/>
      <c r="H27" s="127">
        <v>477250013.00999999</v>
      </c>
      <c r="I27" s="128">
        <v>5.65</v>
      </c>
      <c r="J27" s="129">
        <f t="shared" si="0"/>
        <v>565</v>
      </c>
      <c r="K27" s="125">
        <v>5135</v>
      </c>
      <c r="L27" s="125">
        <v>5334</v>
      </c>
      <c r="M27" s="130">
        <v>4758</v>
      </c>
      <c r="N27" s="131">
        <f t="shared" si="1"/>
        <v>377</v>
      </c>
      <c r="O27" s="132">
        <f t="shared" si="2"/>
        <v>7.9234972677595633E-2</v>
      </c>
      <c r="P27" s="133">
        <v>908.6</v>
      </c>
      <c r="Q27" s="134">
        <v>2507</v>
      </c>
      <c r="R27" s="130">
        <v>2389</v>
      </c>
      <c r="S27" s="125">
        <f t="shared" si="3"/>
        <v>118</v>
      </c>
      <c r="T27" s="135">
        <f t="shared" si="4"/>
        <v>4.9393051485977398E-2</v>
      </c>
      <c r="U27" s="125">
        <v>2217</v>
      </c>
      <c r="V27" s="130">
        <v>2188</v>
      </c>
      <c r="W27" s="131">
        <f t="shared" si="5"/>
        <v>29</v>
      </c>
      <c r="X27" s="132">
        <f t="shared" si="6"/>
        <v>1.3254113345521023E-2</v>
      </c>
      <c r="Y27" s="136">
        <f t="shared" si="7"/>
        <v>3.9238938053097345</v>
      </c>
      <c r="Z27" s="137">
        <v>2705</v>
      </c>
      <c r="AA27" s="125">
        <v>2185</v>
      </c>
      <c r="AB27" s="125">
        <v>195</v>
      </c>
      <c r="AC27" s="131">
        <f t="shared" si="8"/>
        <v>2380</v>
      </c>
      <c r="AD27" s="132">
        <f t="shared" si="9"/>
        <v>0.87985212569316085</v>
      </c>
      <c r="AE27" s="138">
        <f t="shared" si="10"/>
        <v>1.0000876652475472</v>
      </c>
      <c r="AF27" s="125">
        <v>120</v>
      </c>
      <c r="AG27" s="132">
        <f t="shared" si="11"/>
        <v>4.4362292051756007E-2</v>
      </c>
      <c r="AH27" s="139">
        <f t="shared" si="12"/>
        <v>1.0226910427349349</v>
      </c>
      <c r="AI27" s="125">
        <v>80</v>
      </c>
      <c r="AJ27" s="125">
        <v>80</v>
      </c>
      <c r="AK27" s="131">
        <f t="shared" si="13"/>
        <v>160</v>
      </c>
      <c r="AL27" s="132">
        <f t="shared" si="14"/>
        <v>5.9149722735674676E-2</v>
      </c>
      <c r="AM27" s="139">
        <f t="shared" si="15"/>
        <v>0.96418280821677793</v>
      </c>
      <c r="AN27" s="125">
        <v>45</v>
      </c>
      <c r="AO27" s="140" t="s">
        <v>7</v>
      </c>
      <c r="AP27" s="245" t="s">
        <v>7</v>
      </c>
    </row>
    <row r="28" spans="1:45" x14ac:dyDescent="0.2">
      <c r="A28" s="201"/>
      <c r="B28" s="124">
        <v>7250013.0199999996</v>
      </c>
      <c r="C28" s="141"/>
      <c r="D28" s="142"/>
      <c r="E28" s="125"/>
      <c r="F28" s="125"/>
      <c r="G28" s="126"/>
      <c r="H28" s="127">
        <v>477250013.01999998</v>
      </c>
      <c r="I28" s="128">
        <v>3</v>
      </c>
      <c r="J28" s="129">
        <f t="shared" si="0"/>
        <v>300</v>
      </c>
      <c r="K28" s="125">
        <v>5844</v>
      </c>
      <c r="L28" s="125">
        <v>6016</v>
      </c>
      <c r="M28" s="130">
        <v>5957</v>
      </c>
      <c r="N28" s="131">
        <f t="shared" si="1"/>
        <v>-113</v>
      </c>
      <c r="O28" s="132">
        <f t="shared" si="2"/>
        <v>-1.8969279838845055E-2</v>
      </c>
      <c r="P28" s="133">
        <v>1945.1</v>
      </c>
      <c r="Q28" s="134">
        <v>2466</v>
      </c>
      <c r="R28" s="130">
        <v>2428</v>
      </c>
      <c r="S28" s="125">
        <f t="shared" si="3"/>
        <v>38</v>
      </c>
      <c r="T28" s="135">
        <f t="shared" si="4"/>
        <v>1.5650741350906095E-2</v>
      </c>
      <c r="U28" s="125">
        <v>2250</v>
      </c>
      <c r="V28" s="130">
        <v>2271</v>
      </c>
      <c r="W28" s="131">
        <f t="shared" si="5"/>
        <v>-21</v>
      </c>
      <c r="X28" s="132">
        <f t="shared" si="6"/>
        <v>-9.247027741083224E-3</v>
      </c>
      <c r="Y28" s="136">
        <f t="shared" si="7"/>
        <v>7.5</v>
      </c>
      <c r="Z28" s="137">
        <v>3150</v>
      </c>
      <c r="AA28" s="125">
        <v>2620</v>
      </c>
      <c r="AB28" s="125">
        <v>180</v>
      </c>
      <c r="AC28" s="131">
        <f t="shared" si="8"/>
        <v>2800</v>
      </c>
      <c r="AD28" s="132">
        <f t="shared" si="9"/>
        <v>0.88888888888888884</v>
      </c>
      <c r="AE28" s="138">
        <f t="shared" si="10"/>
        <v>1.0103593406142353</v>
      </c>
      <c r="AF28" s="125">
        <v>170</v>
      </c>
      <c r="AG28" s="132">
        <f t="shared" si="11"/>
        <v>5.3968253968253971E-2</v>
      </c>
      <c r="AH28" s="139">
        <f t="shared" si="12"/>
        <v>1.2441388254012165</v>
      </c>
      <c r="AI28" s="125">
        <v>105</v>
      </c>
      <c r="AJ28" s="125">
        <v>40</v>
      </c>
      <c r="AK28" s="131">
        <f t="shared" si="13"/>
        <v>145</v>
      </c>
      <c r="AL28" s="132">
        <f t="shared" si="14"/>
        <v>4.6031746031746035E-2</v>
      </c>
      <c r="AM28" s="139">
        <f t="shared" si="15"/>
        <v>0.7503504007000511</v>
      </c>
      <c r="AN28" s="125">
        <v>35</v>
      </c>
      <c r="AO28" s="140" t="s">
        <v>7</v>
      </c>
      <c r="AP28" s="245" t="s">
        <v>7</v>
      </c>
    </row>
    <row r="29" spans="1:45" x14ac:dyDescent="0.2">
      <c r="A29" s="201" t="s">
        <v>59</v>
      </c>
      <c r="B29" s="124">
        <v>7250013.04</v>
      </c>
      <c r="C29" s="141"/>
      <c r="D29" s="142"/>
      <c r="E29" s="125"/>
      <c r="F29" s="125"/>
      <c r="G29" s="126"/>
      <c r="H29" s="127">
        <v>477250013.04000002</v>
      </c>
      <c r="I29" s="128">
        <v>13.58</v>
      </c>
      <c r="J29" s="129">
        <f t="shared" si="0"/>
        <v>1358</v>
      </c>
      <c r="K29" s="125">
        <v>9802</v>
      </c>
      <c r="L29" s="125">
        <v>5309</v>
      </c>
      <c r="M29" s="130">
        <v>5122</v>
      </c>
      <c r="N29" s="131">
        <f t="shared" si="1"/>
        <v>4680</v>
      </c>
      <c r="O29" s="132">
        <f t="shared" si="2"/>
        <v>0.91370558375634514</v>
      </c>
      <c r="P29" s="133">
        <v>721.8</v>
      </c>
      <c r="Q29" s="134">
        <v>3549</v>
      </c>
      <c r="R29" s="130">
        <v>1584</v>
      </c>
      <c r="S29" s="125">
        <f t="shared" si="3"/>
        <v>1965</v>
      </c>
      <c r="T29" s="135">
        <f t="shared" si="4"/>
        <v>1.240530303030303</v>
      </c>
      <c r="U29" s="125">
        <v>3236</v>
      </c>
      <c r="V29" s="130">
        <v>1559</v>
      </c>
      <c r="W29" s="131">
        <f t="shared" si="5"/>
        <v>1677</v>
      </c>
      <c r="X29" s="132">
        <f t="shared" si="6"/>
        <v>1.0756895445798589</v>
      </c>
      <c r="Y29" s="136">
        <f t="shared" si="7"/>
        <v>2.3829160530191458</v>
      </c>
      <c r="Z29" s="137">
        <v>5400</v>
      </c>
      <c r="AA29" s="125">
        <v>4840</v>
      </c>
      <c r="AB29" s="125">
        <v>280</v>
      </c>
      <c r="AC29" s="131">
        <f t="shared" si="8"/>
        <v>5120</v>
      </c>
      <c r="AD29" s="132">
        <f t="shared" si="9"/>
        <v>0.94814814814814818</v>
      </c>
      <c r="AE29" s="138">
        <f t="shared" si="10"/>
        <v>1.0777166299885177</v>
      </c>
      <c r="AF29" s="125">
        <v>95</v>
      </c>
      <c r="AG29" s="132">
        <f t="shared" si="11"/>
        <v>1.7592592592592594E-2</v>
      </c>
      <c r="AH29" s="139">
        <f t="shared" si="12"/>
        <v>0.40556486220186716</v>
      </c>
      <c r="AI29" s="125">
        <v>45</v>
      </c>
      <c r="AJ29" s="125">
        <v>40</v>
      </c>
      <c r="AK29" s="131">
        <f t="shared" si="13"/>
        <v>85</v>
      </c>
      <c r="AL29" s="132">
        <f t="shared" si="14"/>
        <v>1.5740740740740739E-2</v>
      </c>
      <c r="AM29" s="139">
        <f t="shared" si="15"/>
        <v>0.25658533817041973</v>
      </c>
      <c r="AN29" s="125">
        <v>105</v>
      </c>
      <c r="AO29" s="140" t="s">
        <v>7</v>
      </c>
      <c r="AP29" s="245" t="s">
        <v>7</v>
      </c>
      <c r="AQ29" s="204" t="s">
        <v>90</v>
      </c>
    </row>
    <row r="30" spans="1:45" x14ac:dyDescent="0.2">
      <c r="A30" s="201" t="s">
        <v>64</v>
      </c>
      <c r="B30" s="124">
        <v>7250013.0499999998</v>
      </c>
      <c r="C30" s="146">
        <v>7250013.0300000003</v>
      </c>
      <c r="D30" s="147">
        <v>0.35831333900000001</v>
      </c>
      <c r="E30" s="125">
        <v>11050</v>
      </c>
      <c r="F30" s="125">
        <v>4015</v>
      </c>
      <c r="G30" s="126">
        <v>3924</v>
      </c>
      <c r="H30" s="127"/>
      <c r="I30" s="128">
        <v>5.23</v>
      </c>
      <c r="J30" s="129">
        <f t="shared" si="0"/>
        <v>523</v>
      </c>
      <c r="K30" s="125">
        <v>12289</v>
      </c>
      <c r="L30" s="125">
        <v>8648</v>
      </c>
      <c r="M30" s="130">
        <f>E30*D30</f>
        <v>3959.3623959500001</v>
      </c>
      <c r="N30" s="131">
        <f t="shared" si="1"/>
        <v>8329.6376040499999</v>
      </c>
      <c r="O30" s="132">
        <f t="shared" si="2"/>
        <v>2.1037825718025505</v>
      </c>
      <c r="P30" s="133">
        <v>2351.8000000000002</v>
      </c>
      <c r="Q30" s="134">
        <v>5196</v>
      </c>
      <c r="R30" s="130">
        <f>F30*D30</f>
        <v>1438.628056085</v>
      </c>
      <c r="S30" s="125">
        <f t="shared" si="3"/>
        <v>3757.371943915</v>
      </c>
      <c r="T30" s="135">
        <f t="shared" si="4"/>
        <v>2.6117744110594483</v>
      </c>
      <c r="U30" s="125">
        <v>4680</v>
      </c>
      <c r="V30" s="130">
        <f>G30*D30</f>
        <v>1406.021542236</v>
      </c>
      <c r="W30" s="131">
        <f t="shared" si="5"/>
        <v>3273.9784577640003</v>
      </c>
      <c r="X30" s="132">
        <f t="shared" si="6"/>
        <v>2.328540750917218</v>
      </c>
      <c r="Y30" s="136">
        <f t="shared" si="7"/>
        <v>8.9483747609942643</v>
      </c>
      <c r="Z30" s="137">
        <v>6205</v>
      </c>
      <c r="AA30" s="125">
        <v>5520</v>
      </c>
      <c r="AB30" s="125">
        <v>330</v>
      </c>
      <c r="AC30" s="131">
        <f t="shared" si="8"/>
        <v>5850</v>
      </c>
      <c r="AD30" s="132">
        <f t="shared" si="9"/>
        <v>0.94278807413376309</v>
      </c>
      <c r="AE30" s="138">
        <f t="shared" si="10"/>
        <v>1.071624079035848</v>
      </c>
      <c r="AF30" s="125">
        <v>140</v>
      </c>
      <c r="AG30" s="132">
        <f t="shared" si="11"/>
        <v>2.2562449637389202E-2</v>
      </c>
      <c r="AH30" s="139">
        <f t="shared" si="12"/>
        <v>0.52013577475654027</v>
      </c>
      <c r="AI30" s="125">
        <v>95</v>
      </c>
      <c r="AJ30" s="125">
        <v>0</v>
      </c>
      <c r="AK30" s="131">
        <f t="shared" si="13"/>
        <v>95</v>
      </c>
      <c r="AL30" s="132">
        <f t="shared" si="14"/>
        <v>1.5310233682514102E-2</v>
      </c>
      <c r="AM30" s="139">
        <f t="shared" si="15"/>
        <v>0.24956776504986555</v>
      </c>
      <c r="AN30" s="125">
        <v>120</v>
      </c>
      <c r="AO30" s="140" t="s">
        <v>7</v>
      </c>
      <c r="AP30" s="245" t="s">
        <v>7</v>
      </c>
      <c r="AQ30" s="204" t="s">
        <v>93</v>
      </c>
      <c r="AS30" s="6"/>
    </row>
    <row r="31" spans="1:45" x14ac:dyDescent="0.2">
      <c r="A31" s="201" t="s">
        <v>96</v>
      </c>
      <c r="B31" s="124">
        <v>7250013.0599999996</v>
      </c>
      <c r="C31" s="146">
        <v>7250013.0300000003</v>
      </c>
      <c r="D31" s="147">
        <v>0.36810669699999998</v>
      </c>
      <c r="E31" s="125">
        <v>11050</v>
      </c>
      <c r="F31" s="125">
        <v>4015</v>
      </c>
      <c r="G31" s="126">
        <v>3924</v>
      </c>
      <c r="H31" s="127"/>
      <c r="I31" s="128">
        <v>1.22</v>
      </c>
      <c r="J31" s="129">
        <f t="shared" si="0"/>
        <v>122</v>
      </c>
      <c r="K31" s="125">
        <v>3876</v>
      </c>
      <c r="L31" s="125">
        <v>4017</v>
      </c>
      <c r="M31" s="130">
        <f>E31*D31</f>
        <v>4067.5790018499997</v>
      </c>
      <c r="N31" s="131">
        <f t="shared" si="1"/>
        <v>-191.57900184999971</v>
      </c>
      <c r="O31" s="132">
        <f t="shared" si="2"/>
        <v>-4.7099024201586875E-2</v>
      </c>
      <c r="P31" s="133">
        <v>3185.9</v>
      </c>
      <c r="Q31" s="134">
        <v>1290</v>
      </c>
      <c r="R31" s="130">
        <f>F31*D31</f>
        <v>1477.948388455</v>
      </c>
      <c r="S31" s="125">
        <f t="shared" si="3"/>
        <v>-187.94838845499999</v>
      </c>
      <c r="T31" s="135">
        <f t="shared" si="4"/>
        <v>-0.1271684383048553</v>
      </c>
      <c r="U31" s="125">
        <v>1273</v>
      </c>
      <c r="V31" s="130">
        <f>G31*D31</f>
        <v>1444.450679028</v>
      </c>
      <c r="W31" s="131">
        <f t="shared" si="5"/>
        <v>-171.45067902799997</v>
      </c>
      <c r="X31" s="132">
        <f t="shared" si="6"/>
        <v>-0.11869611162035147</v>
      </c>
      <c r="Y31" s="136">
        <f t="shared" si="7"/>
        <v>10.434426229508198</v>
      </c>
      <c r="Z31" s="137">
        <v>2000</v>
      </c>
      <c r="AA31" s="125">
        <v>1775</v>
      </c>
      <c r="AB31" s="125">
        <v>90</v>
      </c>
      <c r="AC31" s="131">
        <f t="shared" si="8"/>
        <v>1865</v>
      </c>
      <c r="AD31" s="132">
        <f t="shared" si="9"/>
        <v>0.9325</v>
      </c>
      <c r="AE31" s="138">
        <f t="shared" si="10"/>
        <v>1.0599300957631212</v>
      </c>
      <c r="AF31" s="125">
        <v>55</v>
      </c>
      <c r="AG31" s="132">
        <f t="shared" si="11"/>
        <v>2.75E-2</v>
      </c>
      <c r="AH31" s="139">
        <f t="shared" si="12"/>
        <v>0.63396191617870812</v>
      </c>
      <c r="AI31" s="125">
        <v>40</v>
      </c>
      <c r="AJ31" s="125">
        <v>20</v>
      </c>
      <c r="AK31" s="131">
        <f t="shared" si="13"/>
        <v>60</v>
      </c>
      <c r="AL31" s="132">
        <f t="shared" si="14"/>
        <v>0.03</v>
      </c>
      <c r="AM31" s="139">
        <f t="shared" si="15"/>
        <v>0.48902146804244706</v>
      </c>
      <c r="AN31" s="125">
        <v>20</v>
      </c>
      <c r="AO31" s="140" t="s">
        <v>7</v>
      </c>
      <c r="AP31" s="245" t="s">
        <v>7</v>
      </c>
      <c r="AQ31" s="204" t="s">
        <v>97</v>
      </c>
      <c r="AS31" s="6"/>
    </row>
    <row r="32" spans="1:45" x14ac:dyDescent="0.2">
      <c r="A32" s="201"/>
      <c r="B32" s="124">
        <v>7250013.0700000003</v>
      </c>
      <c r="C32" s="146">
        <v>7250013.0300000003</v>
      </c>
      <c r="D32" s="147">
        <v>0.27357996400000001</v>
      </c>
      <c r="E32" s="125">
        <v>11050</v>
      </c>
      <c r="F32" s="125">
        <v>4015</v>
      </c>
      <c r="G32" s="126">
        <v>3924</v>
      </c>
      <c r="H32" s="127"/>
      <c r="I32" s="128">
        <v>1.07</v>
      </c>
      <c r="J32" s="129">
        <f t="shared" si="0"/>
        <v>107</v>
      </c>
      <c r="K32" s="125">
        <v>3299</v>
      </c>
      <c r="L32" s="125">
        <v>3334</v>
      </c>
      <c r="M32" s="130">
        <f>E32*D32</f>
        <v>3023.0586022000002</v>
      </c>
      <c r="N32" s="131">
        <f t="shared" si="1"/>
        <v>275.94139779999978</v>
      </c>
      <c r="O32" s="132">
        <f t="shared" si="2"/>
        <v>9.127887815313479E-2</v>
      </c>
      <c r="P32" s="133">
        <v>3081.2</v>
      </c>
      <c r="Q32" s="134">
        <v>1088</v>
      </c>
      <c r="R32" s="130">
        <f>F32*D32</f>
        <v>1098.42355546</v>
      </c>
      <c r="S32" s="125">
        <f t="shared" si="3"/>
        <v>-10.423555459999989</v>
      </c>
      <c r="T32" s="135">
        <f t="shared" si="4"/>
        <v>-9.4895592944879911E-3</v>
      </c>
      <c r="U32" s="125">
        <v>1065</v>
      </c>
      <c r="V32" s="130">
        <f>G32*D32</f>
        <v>1073.5277787360001</v>
      </c>
      <c r="W32" s="131">
        <f t="shared" si="5"/>
        <v>-8.527778736000073</v>
      </c>
      <c r="X32" s="132">
        <f t="shared" si="6"/>
        <v>-7.9436963857990751E-3</v>
      </c>
      <c r="Y32" s="136">
        <f t="shared" si="7"/>
        <v>9.9532710280373831</v>
      </c>
      <c r="Z32" s="137">
        <v>1665</v>
      </c>
      <c r="AA32" s="125">
        <v>1465</v>
      </c>
      <c r="AB32" s="125">
        <v>70</v>
      </c>
      <c r="AC32" s="131">
        <f t="shared" si="8"/>
        <v>1535</v>
      </c>
      <c r="AD32" s="132">
        <f t="shared" si="9"/>
        <v>0.92192192192192191</v>
      </c>
      <c r="AE32" s="138">
        <f t="shared" si="10"/>
        <v>1.0479064782721967</v>
      </c>
      <c r="AF32" s="125">
        <v>55</v>
      </c>
      <c r="AG32" s="132">
        <f t="shared" si="11"/>
        <v>3.3033033033033031E-2</v>
      </c>
      <c r="AH32" s="139">
        <f t="shared" si="12"/>
        <v>0.76151581522967937</v>
      </c>
      <c r="AI32" s="125">
        <v>10</v>
      </c>
      <c r="AJ32" s="125">
        <v>25</v>
      </c>
      <c r="AK32" s="131">
        <f t="shared" si="13"/>
        <v>35</v>
      </c>
      <c r="AL32" s="132">
        <f t="shared" si="14"/>
        <v>2.1021021021021023E-2</v>
      </c>
      <c r="AM32" s="139">
        <f t="shared" si="15"/>
        <v>0.34265768531502799</v>
      </c>
      <c r="AN32" s="125">
        <v>40</v>
      </c>
      <c r="AO32" s="140" t="s">
        <v>7</v>
      </c>
      <c r="AP32" s="245" t="s">
        <v>7</v>
      </c>
      <c r="AQ32" s="204" t="s">
        <v>44</v>
      </c>
    </row>
    <row r="33" spans="1:46" x14ac:dyDescent="0.2">
      <c r="A33" s="203" t="s">
        <v>98</v>
      </c>
      <c r="B33" s="86">
        <v>7250014</v>
      </c>
      <c r="C33" s="87"/>
      <c r="D33" s="88"/>
      <c r="E33" s="89"/>
      <c r="F33" s="89"/>
      <c r="G33" s="90"/>
      <c r="H33" s="91">
        <v>477250014</v>
      </c>
      <c r="I33" s="92">
        <v>2.78</v>
      </c>
      <c r="J33" s="93">
        <f t="shared" si="0"/>
        <v>278</v>
      </c>
      <c r="K33" s="89">
        <v>4510</v>
      </c>
      <c r="L33" s="89">
        <v>4437</v>
      </c>
      <c r="M33" s="94">
        <v>4406</v>
      </c>
      <c r="N33" s="95">
        <f t="shared" si="1"/>
        <v>104</v>
      </c>
      <c r="O33" s="96">
        <f t="shared" si="2"/>
        <v>2.3604176123467997E-2</v>
      </c>
      <c r="P33" s="97">
        <v>1622.1</v>
      </c>
      <c r="Q33" s="98">
        <v>2507</v>
      </c>
      <c r="R33" s="94">
        <v>2666</v>
      </c>
      <c r="S33" s="89">
        <f t="shared" si="3"/>
        <v>-159</v>
      </c>
      <c r="T33" s="99">
        <f t="shared" si="4"/>
        <v>-5.9639909977494375E-2</v>
      </c>
      <c r="U33" s="89">
        <v>2144</v>
      </c>
      <c r="V33" s="94">
        <v>2203</v>
      </c>
      <c r="W33" s="95">
        <f t="shared" si="5"/>
        <v>-59</v>
      </c>
      <c r="X33" s="96">
        <f t="shared" si="6"/>
        <v>-2.6781661370857923E-2</v>
      </c>
      <c r="Y33" s="100">
        <f t="shared" si="7"/>
        <v>7.7122302158273381</v>
      </c>
      <c r="Z33" s="101">
        <v>2260</v>
      </c>
      <c r="AA33" s="89">
        <v>1295</v>
      </c>
      <c r="AB33" s="89">
        <v>80</v>
      </c>
      <c r="AC33" s="95">
        <f t="shared" si="8"/>
        <v>1375</v>
      </c>
      <c r="AD33" s="96">
        <f t="shared" si="9"/>
        <v>0.6084070796460177</v>
      </c>
      <c r="AE33" s="102">
        <f t="shared" si="10"/>
        <v>0.69154849779320593</v>
      </c>
      <c r="AF33" s="89">
        <v>150</v>
      </c>
      <c r="AG33" s="96">
        <f t="shared" si="11"/>
        <v>6.637168141592921E-2</v>
      </c>
      <c r="AH33" s="103">
        <f t="shared" si="12"/>
        <v>1.5300770301980084</v>
      </c>
      <c r="AI33" s="89">
        <v>455</v>
      </c>
      <c r="AJ33" s="89">
        <v>245</v>
      </c>
      <c r="AK33" s="95">
        <f t="shared" si="13"/>
        <v>700</v>
      </c>
      <c r="AL33" s="96">
        <f t="shared" si="14"/>
        <v>0.30973451327433627</v>
      </c>
      <c r="AM33" s="103">
        <f t="shared" si="15"/>
        <v>5.0488942128276246</v>
      </c>
      <c r="AN33" s="89">
        <v>35</v>
      </c>
      <c r="AO33" s="104" t="s">
        <v>5</v>
      </c>
      <c r="AP33" s="145" t="s">
        <v>5</v>
      </c>
      <c r="AQ33" s="204" t="s">
        <v>101</v>
      </c>
    </row>
    <row r="34" spans="1:46" x14ac:dyDescent="0.2">
      <c r="A34" s="203"/>
      <c r="B34" s="86">
        <v>7250015</v>
      </c>
      <c r="C34" s="87"/>
      <c r="D34" s="88"/>
      <c r="E34" s="89"/>
      <c r="F34" s="89"/>
      <c r="G34" s="90"/>
      <c r="H34" s="91">
        <v>477250015</v>
      </c>
      <c r="I34" s="92">
        <v>2.11</v>
      </c>
      <c r="J34" s="93">
        <f t="shared" ref="J34:J61" si="16">I34*100</f>
        <v>211</v>
      </c>
      <c r="K34" s="89">
        <v>4492</v>
      </c>
      <c r="L34" s="89">
        <v>4632</v>
      </c>
      <c r="M34" s="94">
        <v>4468</v>
      </c>
      <c r="N34" s="95">
        <f t="shared" ref="N34:N60" si="17">K34-M34</f>
        <v>24</v>
      </c>
      <c r="O34" s="96">
        <f t="shared" si="2"/>
        <v>5.3715308863025966E-3</v>
      </c>
      <c r="P34" s="97">
        <v>2124</v>
      </c>
      <c r="Q34" s="98">
        <v>3099</v>
      </c>
      <c r="R34" s="94">
        <v>3096</v>
      </c>
      <c r="S34" s="89">
        <f t="shared" ref="S34:S60" si="18">Q34-R34</f>
        <v>3</v>
      </c>
      <c r="T34" s="99">
        <f t="shared" si="4"/>
        <v>9.6899224806201549E-4</v>
      </c>
      <c r="U34" s="89">
        <v>2709</v>
      </c>
      <c r="V34" s="94">
        <v>2794</v>
      </c>
      <c r="W34" s="95">
        <f t="shared" ref="W34:W60" si="19">U34-V34</f>
        <v>-85</v>
      </c>
      <c r="X34" s="96">
        <f t="shared" si="6"/>
        <v>-3.042233357193987E-2</v>
      </c>
      <c r="Y34" s="100">
        <f t="shared" ref="Y34:Y61" si="20">U34/J34</f>
        <v>12.838862559241706</v>
      </c>
      <c r="Z34" s="101">
        <v>2640</v>
      </c>
      <c r="AA34" s="89">
        <v>1420</v>
      </c>
      <c r="AB34" s="89">
        <v>155</v>
      </c>
      <c r="AC34" s="95">
        <f t="shared" ref="AC34:AC50" si="21">AA34+AB34</f>
        <v>1575</v>
      </c>
      <c r="AD34" s="96">
        <f t="shared" ref="AD34:AD50" si="22">AC34/Z34</f>
        <v>0.59659090909090906</v>
      </c>
      <c r="AE34" s="102">
        <f t="shared" ref="AE34:AE50" si="23">AD34/0.879775</f>
        <v>0.67811759721623033</v>
      </c>
      <c r="AF34" s="89">
        <v>220</v>
      </c>
      <c r="AG34" s="96">
        <f t="shared" ref="AG34:AG50" si="24">AF34/Z34</f>
        <v>8.3333333333333329E-2</v>
      </c>
      <c r="AH34" s="103">
        <f t="shared" ref="AH34:AH50" si="25">AG34/0.043378</f>
        <v>1.9210967156930547</v>
      </c>
      <c r="AI34" s="89">
        <v>660</v>
      </c>
      <c r="AJ34" s="89">
        <v>165</v>
      </c>
      <c r="AK34" s="95">
        <f t="shared" ref="AK34:AK50" si="26">AI34+AJ34</f>
        <v>825</v>
      </c>
      <c r="AL34" s="96">
        <f t="shared" ref="AL34:AL50" si="27">AK34/Z34</f>
        <v>0.3125</v>
      </c>
      <c r="AM34" s="103">
        <f t="shared" ref="AM34:AM50" si="28">AL34/0.061347</f>
        <v>5.0939736254421568</v>
      </c>
      <c r="AN34" s="89">
        <v>30</v>
      </c>
      <c r="AO34" s="104" t="s">
        <v>5</v>
      </c>
      <c r="AP34" s="145" t="s">
        <v>5</v>
      </c>
      <c r="AS34" s="6"/>
    </row>
    <row r="35" spans="1:46" x14ac:dyDescent="0.2">
      <c r="A35" s="203"/>
      <c r="B35" s="86">
        <v>7250016</v>
      </c>
      <c r="C35" s="87"/>
      <c r="D35" s="88"/>
      <c r="E35" s="89"/>
      <c r="F35" s="89"/>
      <c r="G35" s="90"/>
      <c r="H35" s="91">
        <v>477250016</v>
      </c>
      <c r="I35" s="92">
        <v>0.66</v>
      </c>
      <c r="J35" s="93">
        <f t="shared" si="16"/>
        <v>66</v>
      </c>
      <c r="K35" s="89">
        <v>1645</v>
      </c>
      <c r="L35" s="89">
        <v>1813</v>
      </c>
      <c r="M35" s="94">
        <v>1701</v>
      </c>
      <c r="N35" s="95">
        <f t="shared" si="17"/>
        <v>-56</v>
      </c>
      <c r="O35" s="96">
        <f t="shared" si="2"/>
        <v>-3.292181069958848E-2</v>
      </c>
      <c r="P35" s="97">
        <v>2490.5</v>
      </c>
      <c r="Q35" s="98">
        <v>882</v>
      </c>
      <c r="R35" s="94">
        <v>861</v>
      </c>
      <c r="S35" s="89">
        <f t="shared" si="18"/>
        <v>21</v>
      </c>
      <c r="T35" s="99">
        <f t="shared" si="4"/>
        <v>2.4390243902439025E-2</v>
      </c>
      <c r="U35" s="89">
        <v>765</v>
      </c>
      <c r="V35" s="94">
        <v>783</v>
      </c>
      <c r="W35" s="95">
        <f t="shared" si="19"/>
        <v>-18</v>
      </c>
      <c r="X35" s="96">
        <f t="shared" si="6"/>
        <v>-2.2988505747126436E-2</v>
      </c>
      <c r="Y35" s="100">
        <f t="shared" si="20"/>
        <v>11.590909090909092</v>
      </c>
      <c r="Z35" s="101">
        <v>820</v>
      </c>
      <c r="AA35" s="89">
        <v>610</v>
      </c>
      <c r="AB35" s="89">
        <v>50</v>
      </c>
      <c r="AC35" s="95">
        <f t="shared" si="21"/>
        <v>660</v>
      </c>
      <c r="AD35" s="96">
        <f t="shared" si="22"/>
        <v>0.80487804878048785</v>
      </c>
      <c r="AE35" s="102">
        <f t="shared" si="23"/>
        <v>0.91486806147081678</v>
      </c>
      <c r="AF35" s="89">
        <v>30</v>
      </c>
      <c r="AG35" s="96">
        <f t="shared" si="24"/>
        <v>3.6585365853658534E-2</v>
      </c>
      <c r="AH35" s="103">
        <f t="shared" si="25"/>
        <v>0.84340831420670692</v>
      </c>
      <c r="AI35" s="89">
        <v>80</v>
      </c>
      <c r="AJ35" s="89">
        <v>45</v>
      </c>
      <c r="AK35" s="95">
        <f t="shared" si="26"/>
        <v>125</v>
      </c>
      <c r="AL35" s="96">
        <f t="shared" si="27"/>
        <v>0.1524390243902439</v>
      </c>
      <c r="AM35" s="103">
        <f t="shared" si="28"/>
        <v>2.4848651831425155</v>
      </c>
      <c r="AN35" s="89">
        <v>10</v>
      </c>
      <c r="AO35" s="104" t="s">
        <v>5</v>
      </c>
      <c r="AP35" s="145" t="s">
        <v>5</v>
      </c>
      <c r="AS35" s="6"/>
    </row>
    <row r="36" spans="1:46" x14ac:dyDescent="0.2">
      <c r="A36" s="202" t="s">
        <v>54</v>
      </c>
      <c r="B36" s="105">
        <v>7250017</v>
      </c>
      <c r="C36" s="122"/>
      <c r="D36" s="123"/>
      <c r="E36" s="106"/>
      <c r="F36" s="106"/>
      <c r="G36" s="107"/>
      <c r="H36" s="108">
        <v>477250017</v>
      </c>
      <c r="I36" s="109">
        <v>1.31</v>
      </c>
      <c r="J36" s="110">
        <f t="shared" si="16"/>
        <v>131</v>
      </c>
      <c r="K36" s="106">
        <v>3983</v>
      </c>
      <c r="L36" s="106">
        <v>4267</v>
      </c>
      <c r="M36" s="111">
        <v>3600</v>
      </c>
      <c r="N36" s="112">
        <f t="shared" si="17"/>
        <v>383</v>
      </c>
      <c r="O36" s="113">
        <f t="shared" si="2"/>
        <v>0.10638888888888889</v>
      </c>
      <c r="P36" s="114">
        <v>3046.3</v>
      </c>
      <c r="Q36" s="115">
        <v>1951</v>
      </c>
      <c r="R36" s="111">
        <v>1865</v>
      </c>
      <c r="S36" s="106">
        <f t="shared" si="18"/>
        <v>86</v>
      </c>
      <c r="T36" s="116">
        <f t="shared" si="4"/>
        <v>4.6112600536193031E-2</v>
      </c>
      <c r="U36" s="106">
        <v>1631</v>
      </c>
      <c r="V36" s="111">
        <v>1630</v>
      </c>
      <c r="W36" s="112">
        <f t="shared" si="19"/>
        <v>1</v>
      </c>
      <c r="X36" s="113">
        <f t="shared" si="6"/>
        <v>6.1349693251533746E-4</v>
      </c>
      <c r="Y36" s="117">
        <f t="shared" si="20"/>
        <v>12.450381679389313</v>
      </c>
      <c r="Z36" s="118">
        <v>1580</v>
      </c>
      <c r="AA36" s="106">
        <v>1165</v>
      </c>
      <c r="AB36" s="106">
        <v>125</v>
      </c>
      <c r="AC36" s="112">
        <f t="shared" si="21"/>
        <v>1290</v>
      </c>
      <c r="AD36" s="113">
        <f t="shared" si="22"/>
        <v>0.81645569620253167</v>
      </c>
      <c r="AE36" s="119">
        <f t="shared" si="23"/>
        <v>0.92802784371291713</v>
      </c>
      <c r="AF36" s="106">
        <v>160</v>
      </c>
      <c r="AG36" s="113">
        <f t="shared" si="24"/>
        <v>0.10126582278481013</v>
      </c>
      <c r="AH36" s="120">
        <f t="shared" si="25"/>
        <v>2.3344972747662438</v>
      </c>
      <c r="AI36" s="106">
        <v>95</v>
      </c>
      <c r="AJ36" s="106">
        <v>20</v>
      </c>
      <c r="AK36" s="112">
        <f t="shared" si="26"/>
        <v>115</v>
      </c>
      <c r="AL36" s="113">
        <f t="shared" si="27"/>
        <v>7.2784810126582278E-2</v>
      </c>
      <c r="AM36" s="120">
        <f t="shared" si="28"/>
        <v>1.1864444899764011</v>
      </c>
      <c r="AN36" s="106">
        <v>10</v>
      </c>
      <c r="AO36" s="121" t="s">
        <v>6</v>
      </c>
      <c r="AP36" s="145" t="s">
        <v>5</v>
      </c>
      <c r="AR36" s="6" t="s">
        <v>83</v>
      </c>
    </row>
    <row r="37" spans="1:46" x14ac:dyDescent="0.2">
      <c r="A37" s="201" t="s">
        <v>55</v>
      </c>
      <c r="B37" s="124">
        <v>7250018.0099999998</v>
      </c>
      <c r="C37" s="141"/>
      <c r="D37" s="142"/>
      <c r="E37" s="125"/>
      <c r="F37" s="125"/>
      <c r="G37" s="126"/>
      <c r="H37" s="127">
        <v>477250018.00999999</v>
      </c>
      <c r="I37" s="128">
        <v>1.68</v>
      </c>
      <c r="J37" s="129">
        <f t="shared" si="16"/>
        <v>168</v>
      </c>
      <c r="K37" s="125">
        <v>3744</v>
      </c>
      <c r="L37" s="125">
        <v>3961</v>
      </c>
      <c r="M37" s="130">
        <v>3879</v>
      </c>
      <c r="N37" s="131">
        <f t="shared" si="17"/>
        <v>-135</v>
      </c>
      <c r="O37" s="132">
        <f t="shared" si="2"/>
        <v>-3.4802784222737818E-2</v>
      </c>
      <c r="P37" s="133">
        <v>2229.5</v>
      </c>
      <c r="Q37" s="134">
        <v>1553</v>
      </c>
      <c r="R37" s="130">
        <v>1584</v>
      </c>
      <c r="S37" s="125">
        <f t="shared" si="18"/>
        <v>-31</v>
      </c>
      <c r="T37" s="135">
        <f t="shared" si="4"/>
        <v>-1.9570707070707072E-2</v>
      </c>
      <c r="U37" s="125">
        <v>1384</v>
      </c>
      <c r="V37" s="130">
        <v>1511</v>
      </c>
      <c r="W37" s="131">
        <f t="shared" si="19"/>
        <v>-127</v>
      </c>
      <c r="X37" s="132">
        <f t="shared" si="6"/>
        <v>-8.405029781601589E-2</v>
      </c>
      <c r="Y37" s="136">
        <f t="shared" si="20"/>
        <v>8.2380952380952372</v>
      </c>
      <c r="Z37" s="137">
        <v>1525</v>
      </c>
      <c r="AA37" s="125">
        <v>1160</v>
      </c>
      <c r="AB37" s="125">
        <v>160</v>
      </c>
      <c r="AC37" s="131">
        <f t="shared" si="21"/>
        <v>1320</v>
      </c>
      <c r="AD37" s="132">
        <f t="shared" si="22"/>
        <v>0.86557377049180328</v>
      </c>
      <c r="AE37" s="138">
        <f t="shared" si="23"/>
        <v>0.98385811200796036</v>
      </c>
      <c r="AF37" s="125">
        <v>105</v>
      </c>
      <c r="AG37" s="132">
        <f t="shared" si="24"/>
        <v>6.8852459016393447E-2</v>
      </c>
      <c r="AH37" s="139">
        <f t="shared" si="25"/>
        <v>1.5872667946054093</v>
      </c>
      <c r="AI37" s="125">
        <v>55</v>
      </c>
      <c r="AJ37" s="125">
        <v>20</v>
      </c>
      <c r="AK37" s="131">
        <f t="shared" si="26"/>
        <v>75</v>
      </c>
      <c r="AL37" s="132">
        <f t="shared" si="27"/>
        <v>4.9180327868852458E-2</v>
      </c>
      <c r="AM37" s="139">
        <f t="shared" si="28"/>
        <v>0.80167453777450337</v>
      </c>
      <c r="AN37" s="125">
        <v>30</v>
      </c>
      <c r="AO37" s="140" t="s">
        <v>7</v>
      </c>
      <c r="AP37" s="245" t="s">
        <v>7</v>
      </c>
      <c r="AR37" s="6" t="s">
        <v>78</v>
      </c>
      <c r="AS37" s="150"/>
      <c r="AT37" s="151"/>
    </row>
    <row r="38" spans="1:46" x14ac:dyDescent="0.2">
      <c r="A38" s="201"/>
      <c r="B38" s="124">
        <v>7250018.0199999996</v>
      </c>
      <c r="C38" s="141"/>
      <c r="D38" s="142"/>
      <c r="E38" s="125"/>
      <c r="F38" s="125"/>
      <c r="G38" s="126"/>
      <c r="H38" s="127">
        <v>477250018.01999998</v>
      </c>
      <c r="I38" s="128">
        <v>1.34</v>
      </c>
      <c r="J38" s="129">
        <f t="shared" si="16"/>
        <v>134</v>
      </c>
      <c r="K38" s="125">
        <v>4156</v>
      </c>
      <c r="L38" s="125">
        <v>3923</v>
      </c>
      <c r="M38" s="130">
        <v>3861</v>
      </c>
      <c r="N38" s="131">
        <f t="shared" si="17"/>
        <v>295</v>
      </c>
      <c r="O38" s="132">
        <f t="shared" si="2"/>
        <v>7.6405076405076405E-2</v>
      </c>
      <c r="P38" s="133">
        <v>3092</v>
      </c>
      <c r="Q38" s="134">
        <v>1424</v>
      </c>
      <c r="R38" s="130">
        <v>1318</v>
      </c>
      <c r="S38" s="125">
        <f t="shared" si="18"/>
        <v>106</v>
      </c>
      <c r="T38" s="135">
        <f t="shared" si="4"/>
        <v>8.042488619119878E-2</v>
      </c>
      <c r="U38" s="125">
        <v>1396</v>
      </c>
      <c r="V38" s="130">
        <v>1297</v>
      </c>
      <c r="W38" s="131">
        <f t="shared" si="19"/>
        <v>99</v>
      </c>
      <c r="X38" s="132">
        <f t="shared" si="6"/>
        <v>7.632999228989977E-2</v>
      </c>
      <c r="Y38" s="136">
        <f t="shared" si="20"/>
        <v>10.417910447761194</v>
      </c>
      <c r="Z38" s="137">
        <v>2030</v>
      </c>
      <c r="AA38" s="125">
        <v>1660</v>
      </c>
      <c r="AB38" s="125">
        <v>155</v>
      </c>
      <c r="AC38" s="131">
        <f t="shared" si="21"/>
        <v>1815</v>
      </c>
      <c r="AD38" s="132">
        <f t="shared" si="22"/>
        <v>0.89408866995073888</v>
      </c>
      <c r="AE38" s="138">
        <f t="shared" si="23"/>
        <v>1.0162696938998481</v>
      </c>
      <c r="AF38" s="125">
        <v>110</v>
      </c>
      <c r="AG38" s="132">
        <f t="shared" si="24"/>
        <v>5.4187192118226604E-2</v>
      </c>
      <c r="AH38" s="139">
        <f t="shared" si="25"/>
        <v>1.2491860417314447</v>
      </c>
      <c r="AI38" s="125">
        <v>40</v>
      </c>
      <c r="AJ38" s="125">
        <v>15</v>
      </c>
      <c r="AK38" s="131">
        <f t="shared" si="26"/>
        <v>55</v>
      </c>
      <c r="AL38" s="132">
        <f t="shared" si="27"/>
        <v>2.7093596059113302E-2</v>
      </c>
      <c r="AM38" s="139">
        <f t="shared" si="28"/>
        <v>0.44164500397922152</v>
      </c>
      <c r="AN38" s="125">
        <v>60</v>
      </c>
      <c r="AO38" s="140" t="s">
        <v>7</v>
      </c>
      <c r="AP38" s="245" t="s">
        <v>7</v>
      </c>
      <c r="AS38" s="6"/>
    </row>
    <row r="39" spans="1:46" x14ac:dyDescent="0.2">
      <c r="A39" s="201" t="s">
        <v>56</v>
      </c>
      <c r="B39" s="124">
        <v>7250018.0300000003</v>
      </c>
      <c r="C39" s="141"/>
      <c r="D39" s="142"/>
      <c r="E39" s="125"/>
      <c r="F39" s="125"/>
      <c r="G39" s="126"/>
      <c r="H39" s="127">
        <v>477250018.02999997</v>
      </c>
      <c r="I39" s="128">
        <v>1.59</v>
      </c>
      <c r="J39" s="129">
        <f t="shared" si="16"/>
        <v>159</v>
      </c>
      <c r="K39" s="125">
        <v>6691</v>
      </c>
      <c r="L39" s="125">
        <v>6682</v>
      </c>
      <c r="M39" s="130">
        <v>6155</v>
      </c>
      <c r="N39" s="131">
        <f t="shared" si="17"/>
        <v>536</v>
      </c>
      <c r="O39" s="132">
        <f t="shared" si="2"/>
        <v>8.708367181153534E-2</v>
      </c>
      <c r="P39" s="133">
        <v>4201.6000000000004</v>
      </c>
      <c r="Q39" s="134">
        <v>2389</v>
      </c>
      <c r="R39" s="130">
        <v>2260</v>
      </c>
      <c r="S39" s="125">
        <f t="shared" si="18"/>
        <v>129</v>
      </c>
      <c r="T39" s="135">
        <f t="shared" si="4"/>
        <v>5.7079646017699118E-2</v>
      </c>
      <c r="U39" s="125">
        <v>2259</v>
      </c>
      <c r="V39" s="130">
        <v>2168</v>
      </c>
      <c r="W39" s="131">
        <f t="shared" si="19"/>
        <v>91</v>
      </c>
      <c r="X39" s="132">
        <f t="shared" si="6"/>
        <v>4.1974169741697417E-2</v>
      </c>
      <c r="Y39" s="136">
        <f t="shared" si="20"/>
        <v>14.20754716981132</v>
      </c>
      <c r="Z39" s="137">
        <v>3420</v>
      </c>
      <c r="AA39" s="125">
        <v>2740</v>
      </c>
      <c r="AB39" s="125">
        <v>280</v>
      </c>
      <c r="AC39" s="131">
        <f t="shared" si="21"/>
        <v>3020</v>
      </c>
      <c r="AD39" s="132">
        <f t="shared" si="22"/>
        <v>0.88304093567251463</v>
      </c>
      <c r="AE39" s="138">
        <f t="shared" si="23"/>
        <v>1.0037122396891418</v>
      </c>
      <c r="AF39" s="125">
        <v>265</v>
      </c>
      <c r="AG39" s="132">
        <f t="shared" si="24"/>
        <v>7.748538011695906E-2</v>
      </c>
      <c r="AH39" s="139">
        <f t="shared" si="25"/>
        <v>1.7862829110830158</v>
      </c>
      <c r="AI39" s="125">
        <v>70</v>
      </c>
      <c r="AJ39" s="125">
        <v>10</v>
      </c>
      <c r="AK39" s="131">
        <f t="shared" si="26"/>
        <v>80</v>
      </c>
      <c r="AL39" s="132">
        <f t="shared" si="27"/>
        <v>2.3391812865497075E-2</v>
      </c>
      <c r="AM39" s="139">
        <f t="shared" si="28"/>
        <v>0.38130328892198601</v>
      </c>
      <c r="AN39" s="125">
        <v>50</v>
      </c>
      <c r="AO39" s="140" t="s">
        <v>7</v>
      </c>
      <c r="AP39" s="245" t="s">
        <v>7</v>
      </c>
      <c r="AR39" s="6" t="s">
        <v>84</v>
      </c>
      <c r="AS39" s="6"/>
    </row>
    <row r="40" spans="1:46" x14ac:dyDescent="0.2">
      <c r="A40" s="201" t="s">
        <v>66</v>
      </c>
      <c r="B40" s="124">
        <v>7250018.04</v>
      </c>
      <c r="C40" s="141"/>
      <c r="D40" s="142"/>
      <c r="E40" s="125"/>
      <c r="F40" s="125"/>
      <c r="G40" s="126"/>
      <c r="H40" s="127">
        <v>477250018.04000002</v>
      </c>
      <c r="I40" s="128">
        <v>3.27</v>
      </c>
      <c r="J40" s="129">
        <f t="shared" si="16"/>
        <v>327</v>
      </c>
      <c r="K40" s="125">
        <v>9483</v>
      </c>
      <c r="L40" s="125">
        <v>6611</v>
      </c>
      <c r="M40" s="130">
        <v>5151</v>
      </c>
      <c r="N40" s="131">
        <f t="shared" si="17"/>
        <v>4332</v>
      </c>
      <c r="O40" s="132">
        <f t="shared" si="2"/>
        <v>0.84100174723354693</v>
      </c>
      <c r="P40" s="133">
        <v>2896.1</v>
      </c>
      <c r="Q40" s="134">
        <v>3220</v>
      </c>
      <c r="R40" s="130">
        <v>1782</v>
      </c>
      <c r="S40" s="125">
        <f t="shared" si="18"/>
        <v>1438</v>
      </c>
      <c r="T40" s="135">
        <f t="shared" si="4"/>
        <v>0.80695847362514028</v>
      </c>
      <c r="U40" s="125">
        <v>3155</v>
      </c>
      <c r="V40" s="130">
        <v>1745</v>
      </c>
      <c r="W40" s="131">
        <f t="shared" si="19"/>
        <v>1410</v>
      </c>
      <c r="X40" s="132">
        <f t="shared" si="6"/>
        <v>0.8080229226361032</v>
      </c>
      <c r="Y40" s="136">
        <f t="shared" si="20"/>
        <v>9.6483180428134556</v>
      </c>
      <c r="Z40" s="137">
        <v>4980</v>
      </c>
      <c r="AA40" s="125">
        <v>4300</v>
      </c>
      <c r="AB40" s="125">
        <v>345</v>
      </c>
      <c r="AC40" s="131">
        <f t="shared" si="21"/>
        <v>4645</v>
      </c>
      <c r="AD40" s="132">
        <f t="shared" si="22"/>
        <v>0.93273092369477917</v>
      </c>
      <c r="AE40" s="138">
        <f t="shared" si="23"/>
        <v>1.0601925761641093</v>
      </c>
      <c r="AF40" s="125">
        <v>180</v>
      </c>
      <c r="AG40" s="132">
        <f t="shared" si="24"/>
        <v>3.614457831325301E-2</v>
      </c>
      <c r="AH40" s="139">
        <f t="shared" si="25"/>
        <v>0.83324676825240929</v>
      </c>
      <c r="AI40" s="125">
        <v>45</v>
      </c>
      <c r="AJ40" s="125">
        <v>20</v>
      </c>
      <c r="AK40" s="131">
        <f t="shared" si="26"/>
        <v>65</v>
      </c>
      <c r="AL40" s="132">
        <f t="shared" si="27"/>
        <v>1.3052208835341365E-2</v>
      </c>
      <c r="AM40" s="139">
        <f t="shared" si="28"/>
        <v>0.21276034419517442</v>
      </c>
      <c r="AN40" s="125">
        <v>90</v>
      </c>
      <c r="AO40" s="140" t="s">
        <v>7</v>
      </c>
      <c r="AP40" s="245" t="s">
        <v>7</v>
      </c>
      <c r="AQ40" s="204" t="s">
        <v>94</v>
      </c>
    </row>
    <row r="41" spans="1:46" x14ac:dyDescent="0.2">
      <c r="A41" s="201" t="s">
        <v>66</v>
      </c>
      <c r="B41" s="124">
        <v>7250018.0499999998</v>
      </c>
      <c r="C41" s="141"/>
      <c r="D41" s="142"/>
      <c r="E41" s="125"/>
      <c r="F41" s="125"/>
      <c r="G41" s="126"/>
      <c r="H41" s="127">
        <v>477250018.05000001</v>
      </c>
      <c r="I41" s="128">
        <v>3.25</v>
      </c>
      <c r="J41" s="129">
        <f t="shared" si="16"/>
        <v>325</v>
      </c>
      <c r="K41" s="125">
        <v>7763</v>
      </c>
      <c r="L41" s="125">
        <v>4995</v>
      </c>
      <c r="M41" s="130">
        <v>3459</v>
      </c>
      <c r="N41" s="131">
        <f t="shared" si="17"/>
        <v>4304</v>
      </c>
      <c r="O41" s="132">
        <f t="shared" si="2"/>
        <v>1.2442902572997976</v>
      </c>
      <c r="P41" s="133">
        <v>2387.1</v>
      </c>
      <c r="Q41" s="134">
        <v>2677</v>
      </c>
      <c r="R41" s="130">
        <v>1271</v>
      </c>
      <c r="S41" s="125">
        <f t="shared" si="18"/>
        <v>1406</v>
      </c>
      <c r="T41" s="135">
        <f t="shared" si="4"/>
        <v>1.1062155782848151</v>
      </c>
      <c r="U41" s="125">
        <v>2597</v>
      </c>
      <c r="V41" s="130">
        <v>1240</v>
      </c>
      <c r="W41" s="131">
        <f t="shared" si="19"/>
        <v>1357</v>
      </c>
      <c r="X41" s="132">
        <f t="shared" si="6"/>
        <v>1.0943548387096773</v>
      </c>
      <c r="Y41" s="136">
        <f t="shared" si="20"/>
        <v>7.9907692307692306</v>
      </c>
      <c r="Z41" s="137">
        <v>3990</v>
      </c>
      <c r="AA41" s="125">
        <v>3415</v>
      </c>
      <c r="AB41" s="125">
        <v>285</v>
      </c>
      <c r="AC41" s="131">
        <f t="shared" si="21"/>
        <v>3700</v>
      </c>
      <c r="AD41" s="132">
        <f t="shared" si="22"/>
        <v>0.92731829573934832</v>
      </c>
      <c r="AE41" s="138">
        <f t="shared" si="23"/>
        <v>1.0540402895505649</v>
      </c>
      <c r="AF41" s="125">
        <v>190</v>
      </c>
      <c r="AG41" s="132">
        <f t="shared" si="24"/>
        <v>4.7619047619047616E-2</v>
      </c>
      <c r="AH41" s="139">
        <f t="shared" si="25"/>
        <v>1.0977695518246027</v>
      </c>
      <c r="AI41" s="125">
        <v>20</v>
      </c>
      <c r="AJ41" s="125">
        <v>20</v>
      </c>
      <c r="AK41" s="131">
        <f t="shared" si="26"/>
        <v>40</v>
      </c>
      <c r="AL41" s="132">
        <f t="shared" si="27"/>
        <v>1.0025062656641603E-2</v>
      </c>
      <c r="AM41" s="139">
        <f t="shared" si="28"/>
        <v>0.16341569525227972</v>
      </c>
      <c r="AN41" s="125">
        <v>60</v>
      </c>
      <c r="AO41" s="140" t="s">
        <v>7</v>
      </c>
      <c r="AP41" s="245" t="s">
        <v>7</v>
      </c>
      <c r="AQ41" s="204" t="s">
        <v>94</v>
      </c>
    </row>
    <row r="42" spans="1:46" x14ac:dyDescent="0.2">
      <c r="A42" s="201"/>
      <c r="B42" s="124">
        <v>7250019</v>
      </c>
      <c r="C42" s="141"/>
      <c r="D42" s="142"/>
      <c r="E42" s="125"/>
      <c r="F42" s="125"/>
      <c r="G42" s="126"/>
      <c r="H42" s="127">
        <v>477250019</v>
      </c>
      <c r="I42" s="128">
        <v>1.91</v>
      </c>
      <c r="J42" s="129">
        <f t="shared" si="16"/>
        <v>191</v>
      </c>
      <c r="K42" s="125">
        <v>3719</v>
      </c>
      <c r="L42" s="125">
        <v>3533</v>
      </c>
      <c r="M42" s="130">
        <v>3436</v>
      </c>
      <c r="N42" s="131">
        <f t="shared" si="17"/>
        <v>283</v>
      </c>
      <c r="O42" s="132">
        <f t="shared" si="2"/>
        <v>8.236321303841676E-2</v>
      </c>
      <c r="P42" s="133">
        <v>1946.9</v>
      </c>
      <c r="Q42" s="134">
        <v>1646</v>
      </c>
      <c r="R42" s="130">
        <v>1611</v>
      </c>
      <c r="S42" s="125">
        <f t="shared" si="18"/>
        <v>35</v>
      </c>
      <c r="T42" s="135">
        <f t="shared" si="4"/>
        <v>2.1725636250775917E-2</v>
      </c>
      <c r="U42" s="125">
        <v>1536</v>
      </c>
      <c r="V42" s="130">
        <v>1546</v>
      </c>
      <c r="W42" s="131">
        <f t="shared" si="19"/>
        <v>-10</v>
      </c>
      <c r="X42" s="132">
        <f t="shared" si="6"/>
        <v>-6.4683053040103496E-3</v>
      </c>
      <c r="Y42" s="136">
        <f t="shared" si="20"/>
        <v>8.0418848167539263</v>
      </c>
      <c r="Z42" s="137">
        <v>1445</v>
      </c>
      <c r="AA42" s="125">
        <v>1205</v>
      </c>
      <c r="AB42" s="125">
        <v>105</v>
      </c>
      <c r="AC42" s="131">
        <f t="shared" si="21"/>
        <v>1310</v>
      </c>
      <c r="AD42" s="132">
        <f t="shared" si="22"/>
        <v>0.90657439446366783</v>
      </c>
      <c r="AE42" s="138">
        <f t="shared" si="23"/>
        <v>1.0304616458340687</v>
      </c>
      <c r="AF42" s="125">
        <v>50</v>
      </c>
      <c r="AG42" s="132">
        <f t="shared" si="24"/>
        <v>3.4602076124567477E-2</v>
      </c>
      <c r="AH42" s="139">
        <f t="shared" si="25"/>
        <v>0.79768721758881178</v>
      </c>
      <c r="AI42" s="125">
        <v>35</v>
      </c>
      <c r="AJ42" s="125">
        <v>25</v>
      </c>
      <c r="AK42" s="131">
        <f t="shared" si="26"/>
        <v>60</v>
      </c>
      <c r="AL42" s="132">
        <f t="shared" si="27"/>
        <v>4.1522491349480967E-2</v>
      </c>
      <c r="AM42" s="139">
        <f t="shared" si="28"/>
        <v>0.67684632255009969</v>
      </c>
      <c r="AN42" s="125">
        <v>30</v>
      </c>
      <c r="AO42" s="140" t="s">
        <v>7</v>
      </c>
      <c r="AP42" s="245" t="s">
        <v>7</v>
      </c>
      <c r="AS42" s="6"/>
    </row>
    <row r="43" spans="1:46" x14ac:dyDescent="0.2">
      <c r="A43" s="203" t="s">
        <v>57</v>
      </c>
      <c r="B43" s="86">
        <v>7250020</v>
      </c>
      <c r="C43" s="87"/>
      <c r="D43" s="88"/>
      <c r="E43" s="89"/>
      <c r="F43" s="89"/>
      <c r="G43" s="90"/>
      <c r="H43" s="91">
        <v>477250020</v>
      </c>
      <c r="I43" s="92">
        <v>2.92</v>
      </c>
      <c r="J43" s="93">
        <f t="shared" si="16"/>
        <v>292</v>
      </c>
      <c r="K43" s="89">
        <v>4429</v>
      </c>
      <c r="L43" s="89">
        <v>4309</v>
      </c>
      <c r="M43" s="94">
        <v>4575</v>
      </c>
      <c r="N43" s="95">
        <f t="shared" si="17"/>
        <v>-146</v>
      </c>
      <c r="O43" s="96">
        <f t="shared" si="2"/>
        <v>-3.1912568306010927E-2</v>
      </c>
      <c r="P43" s="97">
        <v>1516</v>
      </c>
      <c r="Q43" s="98">
        <v>2103</v>
      </c>
      <c r="R43" s="94">
        <v>2172</v>
      </c>
      <c r="S43" s="89">
        <f t="shared" si="18"/>
        <v>-69</v>
      </c>
      <c r="T43" s="99">
        <f t="shared" si="4"/>
        <v>-3.1767955801104975E-2</v>
      </c>
      <c r="U43" s="89">
        <v>1893</v>
      </c>
      <c r="V43" s="94">
        <v>2028</v>
      </c>
      <c r="W43" s="95">
        <f t="shared" si="19"/>
        <v>-135</v>
      </c>
      <c r="X43" s="96">
        <f t="shared" si="6"/>
        <v>-6.6568047337278113E-2</v>
      </c>
      <c r="Y43" s="100">
        <f t="shared" si="20"/>
        <v>6.4828767123287667</v>
      </c>
      <c r="Z43" s="101">
        <v>2150</v>
      </c>
      <c r="AA43" s="89">
        <v>1630</v>
      </c>
      <c r="AB43" s="89">
        <v>160</v>
      </c>
      <c r="AC43" s="95">
        <f t="shared" si="21"/>
        <v>1790</v>
      </c>
      <c r="AD43" s="96">
        <f t="shared" si="22"/>
        <v>0.83255813953488367</v>
      </c>
      <c r="AE43" s="102">
        <f t="shared" si="23"/>
        <v>0.94633075449391457</v>
      </c>
      <c r="AF43" s="89">
        <v>105</v>
      </c>
      <c r="AG43" s="96">
        <f t="shared" si="24"/>
        <v>4.8837209302325581E-2</v>
      </c>
      <c r="AH43" s="103">
        <f t="shared" si="25"/>
        <v>1.1258520287317437</v>
      </c>
      <c r="AI43" s="89">
        <v>170</v>
      </c>
      <c r="AJ43" s="89">
        <v>55</v>
      </c>
      <c r="AK43" s="95">
        <f t="shared" si="26"/>
        <v>225</v>
      </c>
      <c r="AL43" s="96">
        <f t="shared" si="27"/>
        <v>0.10465116279069768</v>
      </c>
      <c r="AM43" s="103">
        <f t="shared" si="28"/>
        <v>1.7058888420085363</v>
      </c>
      <c r="AN43" s="89">
        <v>35</v>
      </c>
      <c r="AO43" s="104" t="s">
        <v>5</v>
      </c>
      <c r="AP43" s="145" t="s">
        <v>5</v>
      </c>
      <c r="AR43" s="6" t="s">
        <v>87</v>
      </c>
    </row>
    <row r="44" spans="1:46" x14ac:dyDescent="0.2">
      <c r="A44" s="204" t="s">
        <v>58</v>
      </c>
      <c r="B44" s="82">
        <v>7250021.0099999998</v>
      </c>
      <c r="H44" s="84">
        <v>477250021.00999999</v>
      </c>
      <c r="I44" s="10">
        <v>30.09</v>
      </c>
      <c r="J44" s="25">
        <f t="shared" si="16"/>
        <v>3009</v>
      </c>
      <c r="K44" s="22">
        <v>4013</v>
      </c>
      <c r="L44" s="22">
        <v>4072</v>
      </c>
      <c r="M44" s="83">
        <v>3898</v>
      </c>
      <c r="N44" s="27">
        <f t="shared" si="17"/>
        <v>115</v>
      </c>
      <c r="O44" s="28">
        <f t="shared" si="2"/>
        <v>2.9502308876346844E-2</v>
      </c>
      <c r="P44" s="85">
        <v>133.4</v>
      </c>
      <c r="Q44" s="75">
        <v>1793</v>
      </c>
      <c r="R44" s="83">
        <v>1848</v>
      </c>
      <c r="S44" s="22">
        <f t="shared" si="18"/>
        <v>-55</v>
      </c>
      <c r="T44" s="76">
        <f t="shared" si="4"/>
        <v>-2.976190476190476E-2</v>
      </c>
      <c r="U44" s="22">
        <v>1614</v>
      </c>
      <c r="V44" s="83">
        <v>1755</v>
      </c>
      <c r="W44" s="27">
        <f t="shared" si="19"/>
        <v>-141</v>
      </c>
      <c r="X44" s="28">
        <f t="shared" si="6"/>
        <v>-8.0341880341880348E-2</v>
      </c>
      <c r="Y44" s="19">
        <f t="shared" si="20"/>
        <v>0.53639082751744771</v>
      </c>
      <c r="Z44" s="77">
        <v>1865</v>
      </c>
      <c r="AA44" s="22">
        <v>1475</v>
      </c>
      <c r="AB44" s="22">
        <v>100</v>
      </c>
      <c r="AC44" s="27">
        <f t="shared" si="21"/>
        <v>1575</v>
      </c>
      <c r="AD44" s="28">
        <f t="shared" si="22"/>
        <v>0.84450402144772119</v>
      </c>
      <c r="AE44" s="3">
        <f t="shared" si="23"/>
        <v>0.95990909203798835</v>
      </c>
      <c r="AF44" s="22">
        <v>50</v>
      </c>
      <c r="AG44" s="28">
        <f t="shared" si="24"/>
        <v>2.6809651474530832E-2</v>
      </c>
      <c r="AH44" s="4">
        <f t="shared" si="25"/>
        <v>0.61804720075915975</v>
      </c>
      <c r="AI44" s="22">
        <v>125</v>
      </c>
      <c r="AJ44" s="22">
        <v>70</v>
      </c>
      <c r="AK44" s="27">
        <f t="shared" si="26"/>
        <v>195</v>
      </c>
      <c r="AL44" s="28">
        <f t="shared" si="27"/>
        <v>0.10455764075067024</v>
      </c>
      <c r="AM44" s="4">
        <f t="shared" si="28"/>
        <v>1.704364365831585</v>
      </c>
      <c r="AN44" s="22">
        <v>40</v>
      </c>
      <c r="AO44" s="74" t="s">
        <v>3</v>
      </c>
      <c r="AP44" s="245" t="s">
        <v>7</v>
      </c>
      <c r="AQ44" s="204" t="s">
        <v>85</v>
      </c>
    </row>
    <row r="45" spans="1:46" x14ac:dyDescent="0.2">
      <c r="A45" s="201"/>
      <c r="B45" s="124">
        <v>7250021.0199999996</v>
      </c>
      <c r="C45" s="141"/>
      <c r="D45" s="142"/>
      <c r="E45" s="125"/>
      <c r="F45" s="125"/>
      <c r="G45" s="126"/>
      <c r="H45" s="127">
        <v>477250021.01999998</v>
      </c>
      <c r="I45" s="128">
        <v>2.37</v>
      </c>
      <c r="J45" s="129">
        <f t="shared" si="16"/>
        <v>237</v>
      </c>
      <c r="K45" s="125">
        <v>5524</v>
      </c>
      <c r="L45" s="125">
        <v>5525</v>
      </c>
      <c r="M45" s="130">
        <v>5550</v>
      </c>
      <c r="N45" s="131">
        <f t="shared" si="17"/>
        <v>-26</v>
      </c>
      <c r="O45" s="132">
        <f t="shared" si="2"/>
        <v>-4.6846846846846845E-3</v>
      </c>
      <c r="P45" s="133">
        <v>2335.5</v>
      </c>
      <c r="Q45" s="134">
        <v>2576</v>
      </c>
      <c r="R45" s="130">
        <v>2484</v>
      </c>
      <c r="S45" s="125">
        <f t="shared" si="18"/>
        <v>92</v>
      </c>
      <c r="T45" s="135">
        <f t="shared" si="4"/>
        <v>3.7037037037037035E-2</v>
      </c>
      <c r="U45" s="125">
        <v>2496</v>
      </c>
      <c r="V45" s="130">
        <v>2432</v>
      </c>
      <c r="W45" s="131">
        <f t="shared" si="19"/>
        <v>64</v>
      </c>
      <c r="X45" s="132">
        <f t="shared" si="6"/>
        <v>2.6315789473684209E-2</v>
      </c>
      <c r="Y45" s="136">
        <f t="shared" si="20"/>
        <v>10.531645569620252</v>
      </c>
      <c r="Z45" s="137">
        <v>2590</v>
      </c>
      <c r="AA45" s="125">
        <v>2080</v>
      </c>
      <c r="AB45" s="125">
        <v>165</v>
      </c>
      <c r="AC45" s="131">
        <f t="shared" si="21"/>
        <v>2245</v>
      </c>
      <c r="AD45" s="132">
        <f t="shared" si="22"/>
        <v>0.86679536679536684</v>
      </c>
      <c r="AE45" s="138">
        <f t="shared" si="23"/>
        <v>0.98524664464819622</v>
      </c>
      <c r="AF45" s="125">
        <v>110</v>
      </c>
      <c r="AG45" s="132">
        <f t="shared" si="24"/>
        <v>4.2471042471042469E-2</v>
      </c>
      <c r="AH45" s="139">
        <f t="shared" si="25"/>
        <v>0.97909176243815921</v>
      </c>
      <c r="AI45" s="125">
        <v>125</v>
      </c>
      <c r="AJ45" s="125">
        <v>80</v>
      </c>
      <c r="AK45" s="131">
        <f t="shared" si="26"/>
        <v>205</v>
      </c>
      <c r="AL45" s="132">
        <f t="shared" si="27"/>
        <v>7.9150579150579145E-2</v>
      </c>
      <c r="AM45" s="139">
        <f t="shared" si="28"/>
        <v>1.2902110804208706</v>
      </c>
      <c r="AN45" s="125">
        <v>20</v>
      </c>
      <c r="AO45" s="140" t="s">
        <v>7</v>
      </c>
      <c r="AP45" s="245" t="s">
        <v>7</v>
      </c>
    </row>
    <row r="46" spans="1:46" x14ac:dyDescent="0.2">
      <c r="A46" s="201" t="s">
        <v>73</v>
      </c>
      <c r="B46" s="124">
        <v>7250021.0300000003</v>
      </c>
      <c r="C46" s="141"/>
      <c r="D46" s="142"/>
      <c r="E46" s="125"/>
      <c r="F46" s="125"/>
      <c r="G46" s="126"/>
      <c r="H46" s="127">
        <v>477250021.02999997</v>
      </c>
      <c r="I46" s="128">
        <v>1.81</v>
      </c>
      <c r="J46" s="129">
        <f t="shared" si="16"/>
        <v>181</v>
      </c>
      <c r="K46" s="125">
        <v>4770</v>
      </c>
      <c r="L46" s="125">
        <v>5070</v>
      </c>
      <c r="M46" s="130">
        <v>5028</v>
      </c>
      <c r="N46" s="131">
        <f t="shared" si="17"/>
        <v>-258</v>
      </c>
      <c r="O46" s="132">
        <f t="shared" si="2"/>
        <v>-5.1312649164677801E-2</v>
      </c>
      <c r="P46" s="133">
        <v>2633.3</v>
      </c>
      <c r="Q46" s="134">
        <v>2120</v>
      </c>
      <c r="R46" s="130">
        <v>2236</v>
      </c>
      <c r="S46" s="125">
        <f t="shared" si="18"/>
        <v>-116</v>
      </c>
      <c r="T46" s="135">
        <f t="shared" si="4"/>
        <v>-5.1878354203935599E-2</v>
      </c>
      <c r="U46" s="125">
        <v>1940</v>
      </c>
      <c r="V46" s="130">
        <v>2148</v>
      </c>
      <c r="W46" s="131">
        <f t="shared" si="19"/>
        <v>-208</v>
      </c>
      <c r="X46" s="132">
        <f t="shared" si="6"/>
        <v>-9.683426443202979E-2</v>
      </c>
      <c r="Y46" s="136">
        <f t="shared" si="20"/>
        <v>10.718232044198896</v>
      </c>
      <c r="Z46" s="137">
        <v>2660</v>
      </c>
      <c r="AA46" s="125">
        <v>2195</v>
      </c>
      <c r="AB46" s="125">
        <v>160</v>
      </c>
      <c r="AC46" s="131">
        <f t="shared" si="21"/>
        <v>2355</v>
      </c>
      <c r="AD46" s="132">
        <f t="shared" si="22"/>
        <v>0.88533834586466165</v>
      </c>
      <c r="AE46" s="138">
        <f t="shared" si="23"/>
        <v>1.006323600766857</v>
      </c>
      <c r="AF46" s="125">
        <v>135</v>
      </c>
      <c r="AG46" s="132">
        <f t="shared" si="24"/>
        <v>5.0751879699248117E-2</v>
      </c>
      <c r="AH46" s="139">
        <f t="shared" si="25"/>
        <v>1.169991232865695</v>
      </c>
      <c r="AI46" s="125">
        <v>75</v>
      </c>
      <c r="AJ46" s="125">
        <v>60</v>
      </c>
      <c r="AK46" s="131">
        <f t="shared" si="26"/>
        <v>135</v>
      </c>
      <c r="AL46" s="132">
        <f t="shared" si="27"/>
        <v>5.0751879699248117E-2</v>
      </c>
      <c r="AM46" s="139">
        <f t="shared" si="28"/>
        <v>0.82729195721466608</v>
      </c>
      <c r="AN46" s="125">
        <v>35</v>
      </c>
      <c r="AO46" s="140" t="s">
        <v>7</v>
      </c>
      <c r="AP46" s="245" t="s">
        <v>7</v>
      </c>
      <c r="AS46" s="6"/>
    </row>
    <row r="47" spans="1:46" x14ac:dyDescent="0.2">
      <c r="A47" s="201"/>
      <c r="B47" s="124">
        <v>7250021.04</v>
      </c>
      <c r="C47" s="141"/>
      <c r="D47" s="142"/>
      <c r="E47" s="125"/>
      <c r="F47" s="125"/>
      <c r="G47" s="126"/>
      <c r="H47" s="127">
        <v>477250021.04000002</v>
      </c>
      <c r="I47" s="128">
        <v>1.55</v>
      </c>
      <c r="J47" s="129">
        <f t="shared" si="16"/>
        <v>155</v>
      </c>
      <c r="K47" s="125">
        <v>4490</v>
      </c>
      <c r="L47" s="125">
        <v>4429</v>
      </c>
      <c r="M47" s="130">
        <v>4599</v>
      </c>
      <c r="N47" s="131">
        <f t="shared" si="17"/>
        <v>-109</v>
      </c>
      <c r="O47" s="132">
        <f t="shared" si="2"/>
        <v>-2.370080452272233E-2</v>
      </c>
      <c r="P47" s="133">
        <v>2894.3</v>
      </c>
      <c r="Q47" s="134">
        <v>1730</v>
      </c>
      <c r="R47" s="130">
        <v>1730</v>
      </c>
      <c r="S47" s="125">
        <f t="shared" si="18"/>
        <v>0</v>
      </c>
      <c r="T47" s="135">
        <f t="shared" si="4"/>
        <v>0</v>
      </c>
      <c r="U47" s="125">
        <v>1706</v>
      </c>
      <c r="V47" s="130">
        <v>1698</v>
      </c>
      <c r="W47" s="131">
        <f t="shared" si="19"/>
        <v>8</v>
      </c>
      <c r="X47" s="132">
        <f t="shared" si="6"/>
        <v>4.7114252061248524E-3</v>
      </c>
      <c r="Y47" s="136">
        <f t="shared" si="20"/>
        <v>11.006451612903225</v>
      </c>
      <c r="Z47" s="137">
        <v>2510</v>
      </c>
      <c r="AA47" s="125">
        <v>2155</v>
      </c>
      <c r="AB47" s="125">
        <v>150</v>
      </c>
      <c r="AC47" s="131">
        <f t="shared" si="21"/>
        <v>2305</v>
      </c>
      <c r="AD47" s="132">
        <f t="shared" si="22"/>
        <v>0.91832669322709159</v>
      </c>
      <c r="AE47" s="138">
        <f t="shared" si="23"/>
        <v>1.0438199462670474</v>
      </c>
      <c r="AF47" s="125">
        <v>70</v>
      </c>
      <c r="AG47" s="132">
        <f t="shared" si="24"/>
        <v>2.7888446215139442E-2</v>
      </c>
      <c r="AH47" s="139">
        <f t="shared" si="25"/>
        <v>0.64291682915624149</v>
      </c>
      <c r="AI47" s="125">
        <v>65</v>
      </c>
      <c r="AJ47" s="125">
        <v>35</v>
      </c>
      <c r="AK47" s="131">
        <f t="shared" si="26"/>
        <v>100</v>
      </c>
      <c r="AL47" s="132">
        <f t="shared" si="27"/>
        <v>3.9840637450199202E-2</v>
      </c>
      <c r="AM47" s="139">
        <f t="shared" si="28"/>
        <v>0.64943090045477703</v>
      </c>
      <c r="AN47" s="125">
        <v>25</v>
      </c>
      <c r="AO47" s="140" t="s">
        <v>7</v>
      </c>
      <c r="AP47" s="245" t="s">
        <v>7</v>
      </c>
      <c r="AS47" s="6"/>
    </row>
    <row r="48" spans="1:46" x14ac:dyDescent="0.2">
      <c r="A48" s="201" t="s">
        <v>72</v>
      </c>
      <c r="B48" s="124">
        <v>7250021.0499999998</v>
      </c>
      <c r="C48" s="141"/>
      <c r="D48" s="142"/>
      <c r="E48" s="125"/>
      <c r="F48" s="125"/>
      <c r="G48" s="126"/>
      <c r="H48" s="127">
        <v>477250021.05000001</v>
      </c>
      <c r="I48" s="128">
        <v>4.83</v>
      </c>
      <c r="J48" s="129">
        <f t="shared" si="16"/>
        <v>483</v>
      </c>
      <c r="K48" s="125">
        <v>5537</v>
      </c>
      <c r="L48" s="125">
        <v>5714</v>
      </c>
      <c r="M48" s="130">
        <v>5918</v>
      </c>
      <c r="N48" s="131">
        <f t="shared" si="17"/>
        <v>-381</v>
      </c>
      <c r="O48" s="132">
        <f t="shared" si="2"/>
        <v>-6.4379858060155462E-2</v>
      </c>
      <c r="P48" s="133">
        <v>1147.3</v>
      </c>
      <c r="Q48" s="134">
        <v>1943</v>
      </c>
      <c r="R48" s="130">
        <v>1942</v>
      </c>
      <c r="S48" s="125">
        <f t="shared" si="18"/>
        <v>1</v>
      </c>
      <c r="T48" s="135">
        <f t="shared" si="4"/>
        <v>5.1493305870236867E-4</v>
      </c>
      <c r="U48" s="125">
        <v>1907</v>
      </c>
      <c r="V48" s="130">
        <v>1915</v>
      </c>
      <c r="W48" s="131">
        <f t="shared" si="19"/>
        <v>-8</v>
      </c>
      <c r="X48" s="132">
        <f t="shared" si="6"/>
        <v>-4.1775456919060051E-3</v>
      </c>
      <c r="Y48" s="136">
        <f t="shared" si="20"/>
        <v>3.9482401656314701</v>
      </c>
      <c r="Z48" s="137">
        <v>2670</v>
      </c>
      <c r="AA48" s="125">
        <v>2315</v>
      </c>
      <c r="AB48" s="125">
        <v>125</v>
      </c>
      <c r="AC48" s="131">
        <f t="shared" si="21"/>
        <v>2440</v>
      </c>
      <c r="AD48" s="132">
        <f t="shared" si="22"/>
        <v>0.91385767790262173</v>
      </c>
      <c r="AE48" s="138">
        <f t="shared" si="23"/>
        <v>1.0387402209685679</v>
      </c>
      <c r="AF48" s="125">
        <v>85</v>
      </c>
      <c r="AG48" s="132">
        <f t="shared" si="24"/>
        <v>3.1835205992509365E-2</v>
      </c>
      <c r="AH48" s="139">
        <f t="shared" si="25"/>
        <v>0.73390211610745915</v>
      </c>
      <c r="AI48" s="125">
        <v>45</v>
      </c>
      <c r="AJ48" s="125">
        <v>55</v>
      </c>
      <c r="AK48" s="131">
        <f t="shared" si="26"/>
        <v>100</v>
      </c>
      <c r="AL48" s="132">
        <f t="shared" si="27"/>
        <v>3.7453183520599252E-2</v>
      </c>
      <c r="AM48" s="139">
        <f t="shared" si="28"/>
        <v>0.61051369293688773</v>
      </c>
      <c r="AN48" s="125">
        <v>35</v>
      </c>
      <c r="AO48" s="140" t="s">
        <v>7</v>
      </c>
      <c r="AP48" s="245" t="s">
        <v>7</v>
      </c>
    </row>
    <row r="49" spans="1:46" x14ac:dyDescent="0.2">
      <c r="B49" s="82">
        <v>7250022</v>
      </c>
      <c r="H49" s="84">
        <v>477250022</v>
      </c>
      <c r="I49" s="10">
        <v>8.57</v>
      </c>
      <c r="J49" s="25">
        <f t="shared" si="16"/>
        <v>857</v>
      </c>
      <c r="K49" s="22">
        <v>52</v>
      </c>
      <c r="L49" s="22">
        <v>55</v>
      </c>
      <c r="M49" s="83">
        <v>0</v>
      </c>
      <c r="N49" s="27">
        <f t="shared" si="17"/>
        <v>52</v>
      </c>
      <c r="O49" s="28"/>
      <c r="P49" s="85">
        <v>6.1</v>
      </c>
      <c r="Q49" s="75">
        <v>72</v>
      </c>
      <c r="R49" s="83">
        <v>0</v>
      </c>
      <c r="S49" s="22">
        <f t="shared" si="18"/>
        <v>72</v>
      </c>
      <c r="T49" s="76"/>
      <c r="U49" s="22">
        <v>51</v>
      </c>
      <c r="V49" s="83">
        <v>0</v>
      </c>
      <c r="W49" s="27">
        <f t="shared" si="19"/>
        <v>51</v>
      </c>
      <c r="X49" s="28"/>
      <c r="Y49" s="19">
        <f t="shared" si="20"/>
        <v>5.9509918319719954E-2</v>
      </c>
      <c r="Z49" s="77">
        <v>25</v>
      </c>
      <c r="AA49" s="22">
        <v>15</v>
      </c>
      <c r="AB49" s="22">
        <v>0</v>
      </c>
      <c r="AC49" s="27">
        <f t="shared" si="21"/>
        <v>15</v>
      </c>
      <c r="AD49" s="28">
        <f t="shared" si="22"/>
        <v>0.6</v>
      </c>
      <c r="AE49" s="3">
        <f t="shared" si="23"/>
        <v>0.68199255491460886</v>
      </c>
      <c r="AF49" s="22">
        <v>0</v>
      </c>
      <c r="AG49" s="28">
        <f t="shared" si="24"/>
        <v>0</v>
      </c>
      <c r="AH49" s="4">
        <f t="shared" si="25"/>
        <v>0</v>
      </c>
      <c r="AI49" s="22">
        <v>0</v>
      </c>
      <c r="AJ49" s="22">
        <v>0</v>
      </c>
      <c r="AK49" s="27">
        <f t="shared" si="26"/>
        <v>0</v>
      </c>
      <c r="AL49" s="28">
        <f t="shared" si="27"/>
        <v>0</v>
      </c>
      <c r="AM49" s="4">
        <f t="shared" si="28"/>
        <v>0</v>
      </c>
      <c r="AN49" s="22">
        <v>0</v>
      </c>
      <c r="AO49" s="74" t="s">
        <v>3</v>
      </c>
      <c r="AP49" s="246" t="s">
        <v>122</v>
      </c>
    </row>
    <row r="50" spans="1:46" x14ac:dyDescent="0.2">
      <c r="A50" s="204" t="s">
        <v>61</v>
      </c>
      <c r="B50" s="82">
        <v>7250100.0199999996</v>
      </c>
      <c r="H50" s="84">
        <v>477250100.01999998</v>
      </c>
      <c r="I50" s="10">
        <v>21.4</v>
      </c>
      <c r="J50" s="25">
        <f t="shared" si="16"/>
        <v>2140</v>
      </c>
      <c r="K50" s="22">
        <v>2055</v>
      </c>
      <c r="L50" s="22">
        <v>285</v>
      </c>
      <c r="M50" s="83">
        <v>30</v>
      </c>
      <c r="N50" s="27">
        <f t="shared" si="17"/>
        <v>2025</v>
      </c>
      <c r="O50" s="28">
        <f t="shared" ref="O50:O60" si="29">(K50-M50)/M50</f>
        <v>67.5</v>
      </c>
      <c r="P50" s="85">
        <v>96</v>
      </c>
      <c r="Q50" s="75">
        <v>930</v>
      </c>
      <c r="R50" s="83">
        <v>16</v>
      </c>
      <c r="S50" s="22">
        <f t="shared" si="18"/>
        <v>914</v>
      </c>
      <c r="T50" s="76">
        <f t="shared" ref="T50:T60" si="30">S50/R50</f>
        <v>57.125</v>
      </c>
      <c r="U50" s="22">
        <v>840</v>
      </c>
      <c r="V50" s="83">
        <v>12</v>
      </c>
      <c r="W50" s="27">
        <f t="shared" si="19"/>
        <v>828</v>
      </c>
      <c r="X50" s="28">
        <f t="shared" ref="X50:X60" si="31">(U50-V50)/V50</f>
        <v>69</v>
      </c>
      <c r="Y50" s="19">
        <f t="shared" si="20"/>
        <v>0.3925233644859813</v>
      </c>
      <c r="Z50" s="77">
        <v>1230</v>
      </c>
      <c r="AA50" s="22">
        <v>1015</v>
      </c>
      <c r="AB50" s="22">
        <v>75</v>
      </c>
      <c r="AC50" s="27">
        <f t="shared" si="21"/>
        <v>1090</v>
      </c>
      <c r="AD50" s="28">
        <f t="shared" si="22"/>
        <v>0.88617886178861793</v>
      </c>
      <c r="AE50" s="3">
        <f t="shared" si="23"/>
        <v>1.0072789767708994</v>
      </c>
      <c r="AF50" s="22">
        <v>65</v>
      </c>
      <c r="AG50" s="28">
        <f t="shared" si="24"/>
        <v>5.2845528455284556E-2</v>
      </c>
      <c r="AH50" s="4">
        <f t="shared" si="25"/>
        <v>1.2182564538541325</v>
      </c>
      <c r="AI50" s="22">
        <v>65</v>
      </c>
      <c r="AJ50" s="22">
        <v>10</v>
      </c>
      <c r="AK50" s="27">
        <f t="shared" si="26"/>
        <v>75</v>
      </c>
      <c r="AL50" s="28">
        <f t="shared" si="27"/>
        <v>6.097560975609756E-2</v>
      </c>
      <c r="AM50" s="4">
        <f t="shared" si="28"/>
        <v>0.99394607325700624</v>
      </c>
      <c r="AN50" s="22">
        <v>10</v>
      </c>
      <c r="AO50" s="74" t="s">
        <v>3</v>
      </c>
      <c r="AP50" s="246" t="s">
        <v>122</v>
      </c>
      <c r="AQ50" s="204" t="s">
        <v>95</v>
      </c>
      <c r="AS50" s="6"/>
    </row>
    <row r="51" spans="1:46" x14ac:dyDescent="0.2">
      <c r="B51" s="82">
        <v>7250100.0300000003</v>
      </c>
      <c r="C51" s="148">
        <v>7250100.0099999998</v>
      </c>
      <c r="D51" s="149">
        <v>1.3336175E-2</v>
      </c>
      <c r="E51" s="22">
        <v>4201</v>
      </c>
      <c r="F51" s="22">
        <v>1413</v>
      </c>
      <c r="G51" s="23">
        <v>1376</v>
      </c>
      <c r="H51" s="84"/>
      <c r="I51" s="10">
        <v>37.35</v>
      </c>
      <c r="J51" s="25">
        <f t="shared" si="16"/>
        <v>3735</v>
      </c>
      <c r="K51" s="22">
        <v>42</v>
      </c>
      <c r="L51" s="22">
        <v>55</v>
      </c>
      <c r="M51" s="83">
        <f>E51*D51</f>
        <v>56.025271175</v>
      </c>
      <c r="N51" s="27">
        <f t="shared" si="17"/>
        <v>-14.025271175</v>
      </c>
      <c r="O51" s="28">
        <f t="shared" si="29"/>
        <v>-0.25033830057137602</v>
      </c>
      <c r="P51" s="85">
        <v>1.1000000000000001</v>
      </c>
      <c r="Q51" s="75">
        <v>17</v>
      </c>
      <c r="R51" s="83">
        <f>F51*D51</f>
        <v>18.844015275</v>
      </c>
      <c r="S51" s="22">
        <f t="shared" si="18"/>
        <v>-1.8440152750000003</v>
      </c>
      <c r="T51" s="76">
        <f t="shared" si="30"/>
        <v>-9.7856812791190032E-2</v>
      </c>
      <c r="U51" s="22">
        <v>17</v>
      </c>
      <c r="V51" s="83">
        <f>G51*D51</f>
        <v>18.350576799999999</v>
      </c>
      <c r="W51" s="27">
        <f t="shared" si="19"/>
        <v>-1.3505767999999989</v>
      </c>
      <c r="X51" s="28">
        <f t="shared" si="31"/>
        <v>-7.3598602088627479E-2</v>
      </c>
      <c r="Y51" s="19">
        <f t="shared" si="20"/>
        <v>4.5515394912985273E-3</v>
      </c>
      <c r="Z51" s="77"/>
      <c r="AC51" s="27"/>
      <c r="AD51" s="28"/>
      <c r="AE51" s="3"/>
      <c r="AF51" s="22"/>
      <c r="AG51" s="28"/>
      <c r="AH51" s="4"/>
      <c r="AI51" s="22"/>
      <c r="AK51" s="27"/>
      <c r="AL51" s="28"/>
      <c r="AM51" s="4"/>
      <c r="AN51" s="22"/>
      <c r="AO51" s="74" t="s">
        <v>3</v>
      </c>
      <c r="AP51" s="247" t="s">
        <v>3</v>
      </c>
      <c r="AQ51" s="204" t="s">
        <v>44</v>
      </c>
      <c r="AR51" s="149"/>
      <c r="AS51" s="206"/>
      <c r="AT51" s="149"/>
    </row>
    <row r="52" spans="1:46" x14ac:dyDescent="0.2">
      <c r="B52" s="82">
        <v>7250100.04</v>
      </c>
      <c r="C52" s="148">
        <v>7250100.0099999998</v>
      </c>
      <c r="D52" s="149">
        <v>0.95555976799999998</v>
      </c>
      <c r="E52" s="22">
        <v>4201</v>
      </c>
      <c r="F52" s="22">
        <v>1413</v>
      </c>
      <c r="G52" s="23">
        <v>1376</v>
      </c>
      <c r="H52" s="84"/>
      <c r="I52" s="10">
        <v>618.27</v>
      </c>
      <c r="J52" s="25">
        <f t="shared" si="16"/>
        <v>61827</v>
      </c>
      <c r="K52" s="22">
        <v>4300</v>
      </c>
      <c r="L52" s="22">
        <v>4076</v>
      </c>
      <c r="M52" s="83">
        <f>E52*D52</f>
        <v>4014.306585368</v>
      </c>
      <c r="N52" s="27">
        <f t="shared" si="17"/>
        <v>285.69341463199999</v>
      </c>
      <c r="O52" s="28">
        <f t="shared" si="29"/>
        <v>7.1168808001198014E-2</v>
      </c>
      <c r="P52" s="85">
        <v>7</v>
      </c>
      <c r="Q52" s="75">
        <v>1526</v>
      </c>
      <c r="R52" s="83">
        <f>F52*D52</f>
        <v>1350.2059521839999</v>
      </c>
      <c r="S52" s="22">
        <f t="shared" si="18"/>
        <v>175.7940478160001</v>
      </c>
      <c r="T52" s="76">
        <f t="shared" si="30"/>
        <v>0.13019795056572503</v>
      </c>
      <c r="U52" s="22">
        <v>1478</v>
      </c>
      <c r="V52" s="83">
        <f>G52*D52</f>
        <v>1314.850240768</v>
      </c>
      <c r="W52" s="27">
        <f t="shared" si="19"/>
        <v>163.14975923199995</v>
      </c>
      <c r="X52" s="28">
        <f t="shared" si="31"/>
        <v>0.12408238913711167</v>
      </c>
      <c r="Y52" s="19">
        <f t="shared" si="20"/>
        <v>2.39054134924871E-2</v>
      </c>
      <c r="Z52" s="77">
        <v>2055</v>
      </c>
      <c r="AA52" s="22">
        <v>1905</v>
      </c>
      <c r="AB52" s="22">
        <v>95</v>
      </c>
      <c r="AC52" s="27">
        <f t="shared" ref="AC52:AC61" si="32">AA52+AB52</f>
        <v>2000</v>
      </c>
      <c r="AD52" s="28">
        <f t="shared" ref="AD52:AD61" si="33">AC52/Z52</f>
        <v>0.97323600973236013</v>
      </c>
      <c r="AE52" s="3">
        <f t="shared" ref="AE52:AE61" si="34">AD52/0.879775</f>
        <v>1.106232854687119</v>
      </c>
      <c r="AF52" s="22">
        <v>10</v>
      </c>
      <c r="AG52" s="28">
        <f t="shared" ref="AG52:AG61" si="35">AF52/Z52</f>
        <v>4.8661800486618006E-3</v>
      </c>
      <c r="AH52" s="4">
        <f t="shared" ref="AH52:AH61" si="36">AG52/0.043378</f>
        <v>0.11218083011346305</v>
      </c>
      <c r="AI52" s="22">
        <v>15</v>
      </c>
      <c r="AJ52" s="22">
        <v>20</v>
      </c>
      <c r="AK52" s="27">
        <f t="shared" ref="AK52:AK61" si="37">AI52+AJ52</f>
        <v>35</v>
      </c>
      <c r="AL52" s="28">
        <f t="shared" ref="AL52:AL61" si="38">AK52/Z52</f>
        <v>1.7031630170316302E-2</v>
      </c>
      <c r="AM52" s="4">
        <f t="shared" ref="AM52:AM61" si="39">AL52/0.061347</f>
        <v>0.27762775963480368</v>
      </c>
      <c r="AN52" s="22">
        <v>15</v>
      </c>
      <c r="AO52" s="74" t="s">
        <v>3</v>
      </c>
      <c r="AP52" s="247" t="s">
        <v>3</v>
      </c>
      <c r="AQ52" s="204" t="s">
        <v>44</v>
      </c>
      <c r="AS52" s="5"/>
      <c r="AT52" s="5"/>
    </row>
    <row r="53" spans="1:46" x14ac:dyDescent="0.2">
      <c r="B53" s="82">
        <v>7250101</v>
      </c>
      <c r="H53" s="84">
        <v>477250101</v>
      </c>
      <c r="I53" s="10">
        <v>969.41</v>
      </c>
      <c r="J53" s="25">
        <f t="shared" si="16"/>
        <v>96941</v>
      </c>
      <c r="K53" s="22">
        <v>5680</v>
      </c>
      <c r="L53" s="22">
        <v>5434</v>
      </c>
      <c r="M53" s="83">
        <v>5048</v>
      </c>
      <c r="N53" s="27">
        <f t="shared" si="17"/>
        <v>632</v>
      </c>
      <c r="O53" s="28">
        <f t="shared" si="29"/>
        <v>0.12519809825673534</v>
      </c>
      <c r="P53" s="85">
        <v>5.9</v>
      </c>
      <c r="Q53" s="75">
        <v>2080</v>
      </c>
      <c r="R53" s="83">
        <v>1789</v>
      </c>
      <c r="S53" s="22">
        <f t="shared" si="18"/>
        <v>291</v>
      </c>
      <c r="T53" s="76">
        <f t="shared" si="30"/>
        <v>0.1626607043040805</v>
      </c>
      <c r="U53" s="22">
        <v>2014</v>
      </c>
      <c r="V53" s="83">
        <v>1756</v>
      </c>
      <c r="W53" s="27">
        <f t="shared" si="19"/>
        <v>258</v>
      </c>
      <c r="X53" s="28">
        <f t="shared" si="31"/>
        <v>0.14692482915717539</v>
      </c>
      <c r="Y53" s="19">
        <f t="shared" si="20"/>
        <v>2.0775523256413696E-2</v>
      </c>
      <c r="Z53" s="77">
        <v>2740</v>
      </c>
      <c r="AA53" s="22">
        <v>2465</v>
      </c>
      <c r="AB53" s="22">
        <v>85</v>
      </c>
      <c r="AC53" s="27">
        <f t="shared" si="32"/>
        <v>2550</v>
      </c>
      <c r="AD53" s="28">
        <f t="shared" si="33"/>
        <v>0.93065693430656937</v>
      </c>
      <c r="AE53" s="3">
        <f t="shared" si="34"/>
        <v>1.0578351672945576</v>
      </c>
      <c r="AF53" s="22">
        <v>30</v>
      </c>
      <c r="AG53" s="28">
        <f t="shared" si="35"/>
        <v>1.0948905109489052E-2</v>
      </c>
      <c r="AH53" s="4">
        <f t="shared" si="36"/>
        <v>0.25240686775529186</v>
      </c>
      <c r="AI53" s="22">
        <v>95</v>
      </c>
      <c r="AJ53" s="22">
        <v>20</v>
      </c>
      <c r="AK53" s="27">
        <f t="shared" si="37"/>
        <v>115</v>
      </c>
      <c r="AL53" s="28">
        <f t="shared" si="38"/>
        <v>4.1970802919708027E-2</v>
      </c>
      <c r="AM53" s="4">
        <f t="shared" si="39"/>
        <v>0.68415412195719472</v>
      </c>
      <c r="AN53" s="22">
        <v>50</v>
      </c>
      <c r="AO53" s="74" t="s">
        <v>3</v>
      </c>
      <c r="AP53" s="247" t="s">
        <v>3</v>
      </c>
    </row>
    <row r="54" spans="1:46" x14ac:dyDescent="0.2">
      <c r="A54" s="204" t="s">
        <v>63</v>
      </c>
      <c r="B54" s="82">
        <v>7250102.0099999998</v>
      </c>
      <c r="H54" s="84">
        <v>477250102.00999999</v>
      </c>
      <c r="I54" s="10">
        <v>133.43</v>
      </c>
      <c r="J54" s="25">
        <f t="shared" si="16"/>
        <v>13343</v>
      </c>
      <c r="K54" s="22">
        <v>11538</v>
      </c>
      <c r="L54" s="22">
        <v>9453</v>
      </c>
      <c r="M54" s="83">
        <v>6500</v>
      </c>
      <c r="N54" s="27">
        <f t="shared" si="17"/>
        <v>5038</v>
      </c>
      <c r="O54" s="28">
        <f t="shared" si="29"/>
        <v>0.77507692307692311</v>
      </c>
      <c r="P54" s="85">
        <v>86.5</v>
      </c>
      <c r="Q54" s="75">
        <v>3966</v>
      </c>
      <c r="R54" s="83">
        <v>2151</v>
      </c>
      <c r="S54" s="22">
        <f t="shared" si="18"/>
        <v>1815</v>
      </c>
      <c r="T54" s="76">
        <f t="shared" si="30"/>
        <v>0.84379358437935847</v>
      </c>
      <c r="U54" s="22">
        <v>3855</v>
      </c>
      <c r="V54" s="83">
        <v>2118</v>
      </c>
      <c r="W54" s="27">
        <f t="shared" si="19"/>
        <v>1737</v>
      </c>
      <c r="X54" s="28">
        <f t="shared" si="31"/>
        <v>0.82011331444759206</v>
      </c>
      <c r="Y54" s="19">
        <f t="shared" si="20"/>
        <v>0.28891553623622873</v>
      </c>
      <c r="Z54" s="77">
        <v>5975</v>
      </c>
      <c r="AA54" s="22">
        <v>5400</v>
      </c>
      <c r="AB54" s="22">
        <v>240</v>
      </c>
      <c r="AC54" s="27">
        <f t="shared" si="32"/>
        <v>5640</v>
      </c>
      <c r="AD54" s="28">
        <f t="shared" si="33"/>
        <v>0.94393305439330544</v>
      </c>
      <c r="AE54" s="3">
        <f t="shared" si="34"/>
        <v>1.0729255257234014</v>
      </c>
      <c r="AF54" s="22">
        <v>20</v>
      </c>
      <c r="AG54" s="28">
        <f t="shared" si="35"/>
        <v>3.3472803347280333E-3</v>
      </c>
      <c r="AH54" s="4">
        <f t="shared" si="36"/>
        <v>7.7165391090599694E-2</v>
      </c>
      <c r="AI54" s="22">
        <v>125</v>
      </c>
      <c r="AJ54" s="22">
        <v>35</v>
      </c>
      <c r="AK54" s="27">
        <f t="shared" si="37"/>
        <v>160</v>
      </c>
      <c r="AL54" s="28">
        <f t="shared" si="38"/>
        <v>2.6778242677824266E-2</v>
      </c>
      <c r="AM54" s="4">
        <f t="shared" si="39"/>
        <v>0.43650451819688441</v>
      </c>
      <c r="AN54" s="22">
        <v>155</v>
      </c>
      <c r="AO54" s="74" t="s">
        <v>3</v>
      </c>
      <c r="AP54" s="247" t="s">
        <v>3</v>
      </c>
      <c r="AQ54" s="204" t="s">
        <v>65</v>
      </c>
    </row>
    <row r="55" spans="1:46" x14ac:dyDescent="0.2">
      <c r="A55" s="204" t="s">
        <v>62</v>
      </c>
      <c r="B55" s="82">
        <v>7250102.0199999996</v>
      </c>
      <c r="H55" s="84">
        <v>477250102.01999998</v>
      </c>
      <c r="I55" s="10">
        <v>217.89</v>
      </c>
      <c r="J55" s="25">
        <f t="shared" si="16"/>
        <v>21789</v>
      </c>
      <c r="K55" s="22">
        <v>12274</v>
      </c>
      <c r="L55" s="22">
        <v>8214</v>
      </c>
      <c r="M55" s="83">
        <v>5938</v>
      </c>
      <c r="N55" s="27">
        <f t="shared" si="17"/>
        <v>6336</v>
      </c>
      <c r="O55" s="28">
        <f t="shared" si="29"/>
        <v>1.0670259346581341</v>
      </c>
      <c r="P55" s="85">
        <v>56.3</v>
      </c>
      <c r="Q55" s="75">
        <v>4265</v>
      </c>
      <c r="R55" s="83">
        <v>2021</v>
      </c>
      <c r="S55" s="22">
        <f t="shared" si="18"/>
        <v>2244</v>
      </c>
      <c r="T55" s="76">
        <f t="shared" si="30"/>
        <v>1.1103414151410194</v>
      </c>
      <c r="U55" s="22">
        <v>4134</v>
      </c>
      <c r="V55" s="83">
        <v>1980</v>
      </c>
      <c r="W55" s="27">
        <f t="shared" si="19"/>
        <v>2154</v>
      </c>
      <c r="X55" s="28">
        <f t="shared" si="31"/>
        <v>1.0878787878787879</v>
      </c>
      <c r="Y55" s="19">
        <f t="shared" si="20"/>
        <v>0.18972876221946855</v>
      </c>
      <c r="Z55" s="77">
        <v>6130</v>
      </c>
      <c r="AA55" s="22">
        <v>5605</v>
      </c>
      <c r="AB55" s="22">
        <v>260</v>
      </c>
      <c r="AC55" s="27">
        <f t="shared" si="32"/>
        <v>5865</v>
      </c>
      <c r="AD55" s="28">
        <f t="shared" si="33"/>
        <v>0.95676998368678634</v>
      </c>
      <c r="AE55" s="3">
        <f t="shared" si="34"/>
        <v>1.0875166760669335</v>
      </c>
      <c r="AF55" s="22">
        <v>10</v>
      </c>
      <c r="AG55" s="28">
        <f t="shared" si="35"/>
        <v>1.6313213703099511E-3</v>
      </c>
      <c r="AH55" s="4">
        <f t="shared" si="36"/>
        <v>3.7607113520908092E-2</v>
      </c>
      <c r="AI55" s="22">
        <v>120</v>
      </c>
      <c r="AJ55" s="22">
        <v>20</v>
      </c>
      <c r="AK55" s="27">
        <f t="shared" si="37"/>
        <v>140</v>
      </c>
      <c r="AL55" s="28">
        <f t="shared" si="38"/>
        <v>2.2838499184339316E-2</v>
      </c>
      <c r="AM55" s="4">
        <f t="shared" si="39"/>
        <v>0.37228387996706142</v>
      </c>
      <c r="AN55" s="22">
        <v>120</v>
      </c>
      <c r="AO55" s="74" t="s">
        <v>3</v>
      </c>
      <c r="AP55" s="247" t="s">
        <v>3</v>
      </c>
      <c r="AQ55" s="204" t="s">
        <v>65</v>
      </c>
    </row>
    <row r="56" spans="1:46" x14ac:dyDescent="0.2">
      <c r="B56" s="82">
        <v>7250103</v>
      </c>
      <c r="H56" s="84">
        <v>477250103</v>
      </c>
      <c r="I56" s="10">
        <v>792.69</v>
      </c>
      <c r="J56" s="25">
        <f t="shared" si="16"/>
        <v>79269</v>
      </c>
      <c r="K56" s="22">
        <v>3226</v>
      </c>
      <c r="L56" s="22">
        <v>3140</v>
      </c>
      <c r="M56" s="83">
        <v>2842</v>
      </c>
      <c r="N56" s="27">
        <f t="shared" si="17"/>
        <v>384</v>
      </c>
      <c r="O56" s="28">
        <f t="shared" si="29"/>
        <v>0.13511611541168192</v>
      </c>
      <c r="P56" s="85">
        <v>4.0999999999999996</v>
      </c>
      <c r="Q56" s="75">
        <v>1291</v>
      </c>
      <c r="R56" s="83">
        <v>1102</v>
      </c>
      <c r="S56" s="22">
        <f t="shared" si="18"/>
        <v>189</v>
      </c>
      <c r="T56" s="76">
        <f t="shared" si="30"/>
        <v>0.17150635208711434</v>
      </c>
      <c r="U56" s="22">
        <v>1218</v>
      </c>
      <c r="V56" s="83">
        <v>1049</v>
      </c>
      <c r="W56" s="27">
        <f t="shared" si="19"/>
        <v>169</v>
      </c>
      <c r="X56" s="28">
        <f t="shared" si="31"/>
        <v>0.16110581506196378</v>
      </c>
      <c r="Y56" s="19">
        <f t="shared" si="20"/>
        <v>1.5365401354880218E-2</v>
      </c>
      <c r="Z56" s="77">
        <v>1425</v>
      </c>
      <c r="AA56" s="22">
        <v>1320</v>
      </c>
      <c r="AB56" s="22">
        <v>45</v>
      </c>
      <c r="AC56" s="27">
        <f t="shared" si="32"/>
        <v>1365</v>
      </c>
      <c r="AD56" s="28">
        <f t="shared" si="33"/>
        <v>0.95789473684210524</v>
      </c>
      <c r="AE56" s="3">
        <f t="shared" si="34"/>
        <v>1.0887951315303404</v>
      </c>
      <c r="AF56" s="22">
        <v>10</v>
      </c>
      <c r="AG56" s="28">
        <f t="shared" si="35"/>
        <v>7.0175438596491229E-3</v>
      </c>
      <c r="AH56" s="4">
        <f t="shared" si="36"/>
        <v>0.16177656553204672</v>
      </c>
      <c r="AI56" s="22">
        <v>20</v>
      </c>
      <c r="AJ56" s="22">
        <v>0</v>
      </c>
      <c r="AK56" s="27">
        <f t="shared" si="37"/>
        <v>20</v>
      </c>
      <c r="AL56" s="28">
        <f t="shared" si="38"/>
        <v>1.4035087719298246E-2</v>
      </c>
      <c r="AM56" s="4">
        <f t="shared" si="39"/>
        <v>0.22878197335319161</v>
      </c>
      <c r="AN56" s="22">
        <v>35</v>
      </c>
      <c r="AO56" s="74" t="s">
        <v>3</v>
      </c>
      <c r="AP56" s="247" t="s">
        <v>3</v>
      </c>
    </row>
    <row r="57" spans="1:46" x14ac:dyDescent="0.2">
      <c r="B57" s="82">
        <v>7250104.0099999998</v>
      </c>
      <c r="C57" s="148">
        <v>7250104</v>
      </c>
      <c r="D57" s="149">
        <v>0.12757854800000001</v>
      </c>
      <c r="E57" s="22">
        <v>1842</v>
      </c>
      <c r="F57" s="22">
        <v>792</v>
      </c>
      <c r="G57" s="23">
        <v>638</v>
      </c>
      <c r="H57" s="84"/>
      <c r="I57" s="10">
        <v>19.29</v>
      </c>
      <c r="J57" s="25">
        <f t="shared" si="16"/>
        <v>1929</v>
      </c>
      <c r="K57" s="22">
        <v>451</v>
      </c>
      <c r="L57" s="22">
        <v>351</v>
      </c>
      <c r="M57" s="83">
        <f>E57*D57</f>
        <v>234.99968541600003</v>
      </c>
      <c r="N57" s="27">
        <f t="shared" si="17"/>
        <v>216.00031458399997</v>
      </c>
      <c r="O57" s="28">
        <f t="shared" si="29"/>
        <v>0.91915150525258327</v>
      </c>
      <c r="P57" s="85">
        <v>23.4</v>
      </c>
      <c r="Q57" s="75">
        <v>166</v>
      </c>
      <c r="R57" s="83">
        <f>F57*D57</f>
        <v>101.04221001600001</v>
      </c>
      <c r="S57" s="22">
        <f t="shared" si="18"/>
        <v>64.957789983999987</v>
      </c>
      <c r="T57" s="76">
        <f t="shared" si="30"/>
        <v>0.64287776339921643</v>
      </c>
      <c r="U57" s="22">
        <v>145</v>
      </c>
      <c r="V57" s="83">
        <f>G57*D57</f>
        <v>81.395113624000004</v>
      </c>
      <c r="W57" s="27">
        <f t="shared" si="19"/>
        <v>63.604886375999996</v>
      </c>
      <c r="X57" s="28">
        <f t="shared" si="31"/>
        <v>0.78143371934854799</v>
      </c>
      <c r="Y57" s="19">
        <f t="shared" si="20"/>
        <v>7.5168481078278906E-2</v>
      </c>
      <c r="Z57" s="77">
        <v>165</v>
      </c>
      <c r="AA57" s="22">
        <v>135</v>
      </c>
      <c r="AB57" s="22">
        <v>20</v>
      </c>
      <c r="AC57" s="27">
        <f t="shared" si="32"/>
        <v>155</v>
      </c>
      <c r="AD57" s="28">
        <f t="shared" si="33"/>
        <v>0.93939393939393945</v>
      </c>
      <c r="AE57" s="3">
        <f t="shared" si="34"/>
        <v>1.0677661213309533</v>
      </c>
      <c r="AF57" s="22">
        <v>0</v>
      </c>
      <c r="AG57" s="28">
        <f t="shared" si="35"/>
        <v>0</v>
      </c>
      <c r="AH57" s="4">
        <f t="shared" si="36"/>
        <v>0</v>
      </c>
      <c r="AI57" s="22">
        <v>10</v>
      </c>
      <c r="AJ57" s="22">
        <v>0</v>
      </c>
      <c r="AK57" s="27">
        <f t="shared" si="37"/>
        <v>10</v>
      </c>
      <c r="AL57" s="28">
        <f t="shared" si="38"/>
        <v>6.0606060606060608E-2</v>
      </c>
      <c r="AM57" s="4">
        <f t="shared" si="39"/>
        <v>0.98792215766150926</v>
      </c>
      <c r="AN57" s="22">
        <v>0</v>
      </c>
      <c r="AO57" s="74" t="s">
        <v>3</v>
      </c>
      <c r="AP57" s="247" t="s">
        <v>3</v>
      </c>
      <c r="AQ57" s="204" t="s">
        <v>44</v>
      </c>
    </row>
    <row r="58" spans="1:46" x14ac:dyDescent="0.2">
      <c r="A58" s="204" t="s">
        <v>68</v>
      </c>
      <c r="B58" s="82">
        <v>7250104.0199999996</v>
      </c>
      <c r="C58" s="148">
        <v>7250104</v>
      </c>
      <c r="D58" s="149">
        <v>0.87242145199999999</v>
      </c>
      <c r="E58" s="22">
        <v>1842</v>
      </c>
      <c r="F58" s="22">
        <v>792</v>
      </c>
      <c r="G58" s="23">
        <v>638</v>
      </c>
      <c r="H58" s="84"/>
      <c r="I58" s="10">
        <v>810.76</v>
      </c>
      <c r="J58" s="25">
        <f t="shared" si="16"/>
        <v>81076</v>
      </c>
      <c r="K58" s="22">
        <v>3451</v>
      </c>
      <c r="L58" s="22">
        <v>2218</v>
      </c>
      <c r="M58" s="83">
        <f>E58*D58</f>
        <v>1607.0003145840001</v>
      </c>
      <c r="N58" s="27">
        <f t="shared" si="17"/>
        <v>1843.9996854159999</v>
      </c>
      <c r="O58" s="28">
        <f t="shared" si="29"/>
        <v>1.1474793555926286</v>
      </c>
      <c r="P58" s="85">
        <v>4.3</v>
      </c>
      <c r="Q58" s="75">
        <v>1061</v>
      </c>
      <c r="R58" s="83">
        <f>F58*D58</f>
        <v>690.95778998399999</v>
      </c>
      <c r="S58" s="22">
        <f t="shared" si="18"/>
        <v>370.04221001600001</v>
      </c>
      <c r="T58" s="76">
        <f t="shared" si="30"/>
        <v>0.53554966074638044</v>
      </c>
      <c r="U58" s="22">
        <v>891</v>
      </c>
      <c r="V58" s="83">
        <f>G58*D58</f>
        <v>556.60488637599997</v>
      </c>
      <c r="W58" s="27">
        <f t="shared" si="19"/>
        <v>334.39511362400003</v>
      </c>
      <c r="X58" s="28">
        <f t="shared" si="31"/>
        <v>0.60077646066173429</v>
      </c>
      <c r="Y58" s="19">
        <f t="shared" si="20"/>
        <v>1.0989688687157729E-2</v>
      </c>
      <c r="Z58" s="77">
        <v>1280</v>
      </c>
      <c r="AA58" s="22">
        <v>1150</v>
      </c>
      <c r="AB58" s="22">
        <v>65</v>
      </c>
      <c r="AC58" s="27">
        <f t="shared" si="32"/>
        <v>1215</v>
      </c>
      <c r="AD58" s="28">
        <f t="shared" si="33"/>
        <v>0.94921875</v>
      </c>
      <c r="AE58" s="3">
        <f t="shared" si="34"/>
        <v>1.0789335341422523</v>
      </c>
      <c r="AF58" s="22">
        <v>20</v>
      </c>
      <c r="AG58" s="28">
        <f t="shared" si="35"/>
        <v>1.5625E-2</v>
      </c>
      <c r="AH58" s="4">
        <f t="shared" si="36"/>
        <v>0.36020563419244778</v>
      </c>
      <c r="AI58" s="22">
        <v>30</v>
      </c>
      <c r="AJ58" s="22">
        <v>10</v>
      </c>
      <c r="AK58" s="27">
        <f t="shared" si="37"/>
        <v>40</v>
      </c>
      <c r="AL58" s="28">
        <f t="shared" si="38"/>
        <v>3.125E-2</v>
      </c>
      <c r="AM58" s="4">
        <f t="shared" si="39"/>
        <v>0.50939736254421575</v>
      </c>
      <c r="AN58" s="22">
        <v>15</v>
      </c>
      <c r="AO58" s="74" t="s">
        <v>3</v>
      </c>
      <c r="AP58" s="247" t="s">
        <v>3</v>
      </c>
      <c r="AQ58" s="204" t="s">
        <v>70</v>
      </c>
      <c r="AS58" s="6"/>
    </row>
    <row r="59" spans="1:46" x14ac:dyDescent="0.2">
      <c r="B59" s="82">
        <v>7250105</v>
      </c>
      <c r="H59" s="84">
        <v>477250105</v>
      </c>
      <c r="I59" s="10">
        <v>871.74</v>
      </c>
      <c r="J59" s="25">
        <f t="shared" si="16"/>
        <v>87174</v>
      </c>
      <c r="K59" s="22">
        <v>4979</v>
      </c>
      <c r="L59" s="22">
        <v>4669</v>
      </c>
      <c r="M59" s="83">
        <v>4442</v>
      </c>
      <c r="N59" s="27">
        <f t="shared" si="17"/>
        <v>537</v>
      </c>
      <c r="O59" s="28">
        <f t="shared" si="29"/>
        <v>0.12089149031967582</v>
      </c>
      <c r="P59" s="85">
        <v>5.7</v>
      </c>
      <c r="Q59" s="75">
        <v>2118</v>
      </c>
      <c r="R59" s="83">
        <v>1822</v>
      </c>
      <c r="S59" s="22">
        <f t="shared" si="18"/>
        <v>296</v>
      </c>
      <c r="T59" s="76">
        <f t="shared" si="30"/>
        <v>0.16245883644346873</v>
      </c>
      <c r="U59" s="22">
        <v>1951</v>
      </c>
      <c r="V59" s="83">
        <v>1659</v>
      </c>
      <c r="W59" s="27">
        <f t="shared" si="19"/>
        <v>292</v>
      </c>
      <c r="X59" s="28">
        <f t="shared" si="31"/>
        <v>0.17600964436407474</v>
      </c>
      <c r="Y59" s="19">
        <f t="shared" si="20"/>
        <v>2.2380526303714409E-2</v>
      </c>
      <c r="Z59" s="77">
        <v>2490</v>
      </c>
      <c r="AA59" s="22">
        <v>2275</v>
      </c>
      <c r="AB59" s="22">
        <v>95</v>
      </c>
      <c r="AC59" s="27">
        <f t="shared" si="32"/>
        <v>2370</v>
      </c>
      <c r="AD59" s="28">
        <f t="shared" si="33"/>
        <v>0.95180722891566261</v>
      </c>
      <c r="AE59" s="3">
        <f t="shared" si="34"/>
        <v>1.0818757397239778</v>
      </c>
      <c r="AF59" s="22">
        <v>10</v>
      </c>
      <c r="AG59" s="28">
        <f t="shared" si="35"/>
        <v>4.0160642570281121E-3</v>
      </c>
      <c r="AH59" s="4">
        <f t="shared" si="36"/>
        <v>9.2582974250267694E-2</v>
      </c>
      <c r="AI59" s="22">
        <v>80</v>
      </c>
      <c r="AJ59" s="22">
        <v>10</v>
      </c>
      <c r="AK59" s="27">
        <f t="shared" si="37"/>
        <v>90</v>
      </c>
      <c r="AL59" s="28">
        <f t="shared" si="38"/>
        <v>3.614457831325301E-2</v>
      </c>
      <c r="AM59" s="4">
        <f t="shared" si="39"/>
        <v>0.5891824916174061</v>
      </c>
      <c r="AN59" s="22">
        <v>20</v>
      </c>
      <c r="AO59" s="74" t="s">
        <v>3</v>
      </c>
      <c r="AP59" s="247" t="s">
        <v>3</v>
      </c>
    </row>
    <row r="60" spans="1:46" x14ac:dyDescent="0.2">
      <c r="B60" s="82">
        <v>7250110</v>
      </c>
      <c r="H60" s="84">
        <v>477250110</v>
      </c>
      <c r="I60" s="10">
        <v>553.73</v>
      </c>
      <c r="J60" s="25">
        <f t="shared" si="16"/>
        <v>55373</v>
      </c>
      <c r="K60" s="22">
        <v>819</v>
      </c>
      <c r="L60" s="22">
        <v>799</v>
      </c>
      <c r="M60" s="83">
        <v>770</v>
      </c>
      <c r="N60" s="27">
        <f t="shared" si="17"/>
        <v>49</v>
      </c>
      <c r="O60" s="28">
        <f t="shared" si="29"/>
        <v>6.363636363636363E-2</v>
      </c>
      <c r="P60" s="85">
        <v>1.5</v>
      </c>
      <c r="Q60" s="75">
        <v>383</v>
      </c>
      <c r="R60" s="83">
        <v>345</v>
      </c>
      <c r="S60" s="22">
        <f t="shared" si="18"/>
        <v>38</v>
      </c>
      <c r="T60" s="76">
        <f t="shared" si="30"/>
        <v>0.11014492753623188</v>
      </c>
      <c r="U60" s="22">
        <v>334</v>
      </c>
      <c r="V60" s="83">
        <v>305</v>
      </c>
      <c r="W60" s="27">
        <f t="shared" si="19"/>
        <v>29</v>
      </c>
      <c r="X60" s="28">
        <f t="shared" si="31"/>
        <v>9.5081967213114751E-2</v>
      </c>
      <c r="Y60" s="19">
        <f t="shared" si="20"/>
        <v>6.0318205623679406E-3</v>
      </c>
      <c r="Z60" s="77">
        <v>325</v>
      </c>
      <c r="AA60" s="22">
        <v>270</v>
      </c>
      <c r="AB60" s="22">
        <v>25</v>
      </c>
      <c r="AC60" s="27">
        <f t="shared" si="32"/>
        <v>295</v>
      </c>
      <c r="AD60" s="28">
        <f t="shared" si="33"/>
        <v>0.90769230769230769</v>
      </c>
      <c r="AE60" s="3">
        <f t="shared" si="34"/>
        <v>1.0317323266656904</v>
      </c>
      <c r="AF60" s="22">
        <v>0</v>
      </c>
      <c r="AG60" s="28">
        <f t="shared" si="35"/>
        <v>0</v>
      </c>
      <c r="AH60" s="4">
        <f t="shared" si="36"/>
        <v>0</v>
      </c>
      <c r="AI60" s="22">
        <v>20</v>
      </c>
      <c r="AJ60" s="22">
        <v>0</v>
      </c>
      <c r="AK60" s="27">
        <f t="shared" si="37"/>
        <v>20</v>
      </c>
      <c r="AL60" s="28">
        <f t="shared" si="38"/>
        <v>6.1538461538461542E-2</v>
      </c>
      <c r="AM60" s="4">
        <f t="shared" si="39"/>
        <v>1.003120960087071</v>
      </c>
      <c r="AN60" s="22">
        <v>10</v>
      </c>
      <c r="AO60" s="74" t="s">
        <v>3</v>
      </c>
      <c r="AP60" s="247" t="s">
        <v>3</v>
      </c>
      <c r="AS60" s="6"/>
    </row>
    <row r="61" spans="1:46" s="149" customFormat="1" x14ac:dyDescent="0.2">
      <c r="A61" s="204" t="s">
        <v>69</v>
      </c>
      <c r="B61" s="82">
        <v>7250200</v>
      </c>
      <c r="C61" s="79"/>
      <c r="D61" s="21"/>
      <c r="E61" s="22"/>
      <c r="F61" s="22"/>
      <c r="G61" s="23"/>
      <c r="H61" s="79"/>
      <c r="I61" s="10">
        <v>675.37</v>
      </c>
      <c r="J61" s="25">
        <f t="shared" si="16"/>
        <v>67537</v>
      </c>
      <c r="K61" s="22">
        <v>2001</v>
      </c>
      <c r="L61" s="22">
        <v>1615</v>
      </c>
      <c r="M61" s="22" t="s">
        <v>45</v>
      </c>
      <c r="N61" s="27" t="s">
        <v>45</v>
      </c>
      <c r="O61" s="28" t="s">
        <v>45</v>
      </c>
      <c r="P61" s="85">
        <v>3</v>
      </c>
      <c r="Q61" s="75">
        <v>812</v>
      </c>
      <c r="R61" s="22" t="s">
        <v>45</v>
      </c>
      <c r="S61" s="22" t="s">
        <v>45</v>
      </c>
      <c r="T61" s="76" t="s">
        <v>45</v>
      </c>
      <c r="U61" s="22">
        <v>698</v>
      </c>
      <c r="V61" s="22" t="s">
        <v>45</v>
      </c>
      <c r="W61" s="27" t="s">
        <v>45</v>
      </c>
      <c r="X61" s="28" t="s">
        <v>45</v>
      </c>
      <c r="Y61" s="19">
        <f t="shared" si="20"/>
        <v>1.03350755881961E-2</v>
      </c>
      <c r="Z61" s="77">
        <v>920</v>
      </c>
      <c r="AA61" s="22">
        <v>840</v>
      </c>
      <c r="AB61" s="22">
        <v>55</v>
      </c>
      <c r="AC61" s="27">
        <f t="shared" si="32"/>
        <v>895</v>
      </c>
      <c r="AD61" s="28">
        <f t="shared" si="33"/>
        <v>0.97282608695652173</v>
      </c>
      <c r="AE61" s="3">
        <f t="shared" si="34"/>
        <v>1.1057669142184328</v>
      </c>
      <c r="AF61" s="22">
        <v>0</v>
      </c>
      <c r="AG61" s="28">
        <f t="shared" si="35"/>
        <v>0</v>
      </c>
      <c r="AH61" s="4">
        <f t="shared" si="36"/>
        <v>0</v>
      </c>
      <c r="AI61" s="22">
        <v>25</v>
      </c>
      <c r="AJ61" s="22">
        <v>0</v>
      </c>
      <c r="AK61" s="27">
        <f t="shared" si="37"/>
        <v>25</v>
      </c>
      <c r="AL61" s="28">
        <f t="shared" si="38"/>
        <v>2.717391304347826E-2</v>
      </c>
      <c r="AM61" s="4">
        <f t="shared" si="39"/>
        <v>0.44295422829931796</v>
      </c>
      <c r="AN61" s="22">
        <v>10</v>
      </c>
      <c r="AO61" s="74" t="s">
        <v>3</v>
      </c>
      <c r="AP61" s="213" t="s">
        <v>45</v>
      </c>
      <c r="AQ61" s="204" t="s">
        <v>67</v>
      </c>
      <c r="AR61" s="6"/>
      <c r="AS61" s="6"/>
      <c r="AT61" s="6"/>
    </row>
    <row r="62" spans="1:46" x14ac:dyDescent="0.2">
      <c r="H62" s="79"/>
      <c r="AE62" s="9"/>
      <c r="AH62" s="9"/>
      <c r="AM62" s="9"/>
    </row>
    <row r="63" spans="1:46" x14ac:dyDescent="0.2">
      <c r="H63" s="79"/>
      <c r="AE63" s="9"/>
      <c r="AH63" s="9"/>
      <c r="AM63" s="9"/>
    </row>
    <row r="64" spans="1:46" x14ac:dyDescent="0.2">
      <c r="H64" s="79"/>
      <c r="AE64" s="9"/>
      <c r="AH64" s="9"/>
      <c r="AM64" s="9"/>
    </row>
    <row r="65" spans="8:39" x14ac:dyDescent="0.2">
      <c r="H65" s="79"/>
      <c r="AE65" s="9"/>
      <c r="AH65" s="9"/>
      <c r="AM65" s="9"/>
    </row>
    <row r="66" spans="8:39" x14ac:dyDescent="0.2">
      <c r="H66" s="79"/>
      <c r="AE66" s="9"/>
      <c r="AH66" s="9"/>
      <c r="AM66" s="9"/>
    </row>
    <row r="67" spans="8:39" x14ac:dyDescent="0.2">
      <c r="AE67" s="9"/>
      <c r="AH67" s="9"/>
      <c r="AM67" s="9"/>
    </row>
    <row r="68" spans="8:39" x14ac:dyDescent="0.2">
      <c r="AE68" s="9"/>
      <c r="AH68" s="9"/>
      <c r="AM68" s="9"/>
    </row>
    <row r="69" spans="8:39" x14ac:dyDescent="0.2">
      <c r="AE69" s="9"/>
      <c r="AH69" s="9"/>
      <c r="AM69" s="9"/>
    </row>
    <row r="70" spans="8:39" x14ac:dyDescent="0.2">
      <c r="AE70" s="9"/>
      <c r="AH70" s="9"/>
      <c r="AM70" s="9"/>
    </row>
    <row r="71" spans="8:39" x14ac:dyDescent="0.2">
      <c r="AE71" s="9"/>
      <c r="AH71" s="9"/>
      <c r="AM71" s="9"/>
    </row>
    <row r="72" spans="8:39" x14ac:dyDescent="0.2">
      <c r="AE72" s="9"/>
      <c r="AH72" s="9"/>
      <c r="AM72" s="9"/>
    </row>
    <row r="73" spans="8:39" x14ac:dyDescent="0.2">
      <c r="AE73" s="9"/>
      <c r="AH73" s="9"/>
      <c r="AM73" s="9"/>
    </row>
    <row r="74" spans="8:39" x14ac:dyDescent="0.2">
      <c r="AE74" s="9"/>
      <c r="AH74" s="9"/>
      <c r="AM74" s="9"/>
    </row>
    <row r="75" spans="8:39" x14ac:dyDescent="0.2">
      <c r="AE75" s="9"/>
      <c r="AH75" s="9"/>
      <c r="AM75" s="9"/>
    </row>
    <row r="76" spans="8:39" x14ac:dyDescent="0.2">
      <c r="AE76" s="9"/>
      <c r="AH76" s="9"/>
      <c r="AM76" s="9"/>
    </row>
    <row r="77" spans="8:39" x14ac:dyDescent="0.2">
      <c r="AE77" s="9"/>
      <c r="AH77" s="9"/>
      <c r="AM77" s="9"/>
    </row>
    <row r="78" spans="8:39" x14ac:dyDescent="0.2">
      <c r="AE78" s="9"/>
      <c r="AH78" s="9"/>
      <c r="AM78" s="9"/>
    </row>
    <row r="79" spans="8:39" x14ac:dyDescent="0.2">
      <c r="AE79" s="9"/>
      <c r="AH79" s="9"/>
      <c r="AM79" s="9"/>
    </row>
    <row r="80" spans="8:39" x14ac:dyDescent="0.2">
      <c r="AE80" s="9"/>
      <c r="AH80" s="9"/>
      <c r="AM80" s="9"/>
    </row>
    <row r="81" spans="31:39" x14ac:dyDescent="0.2">
      <c r="AE81" s="9"/>
      <c r="AH81" s="9"/>
      <c r="AM81" s="9"/>
    </row>
    <row r="82" spans="31:39" x14ac:dyDescent="0.2">
      <c r="AE82" s="9"/>
      <c r="AH82" s="9"/>
      <c r="AM82" s="9"/>
    </row>
    <row r="83" spans="31:39" x14ac:dyDescent="0.2">
      <c r="AE83" s="9"/>
      <c r="AH83" s="9"/>
      <c r="AM83" s="9"/>
    </row>
    <row r="84" spans="31:39" x14ac:dyDescent="0.2">
      <c r="AE84" s="9"/>
      <c r="AH84" s="9"/>
      <c r="AM84" s="9"/>
    </row>
  </sheetData>
  <sortState ref="A2:AT84">
    <sortCondition ref="B2:B84"/>
  </sortState>
  <conditionalFormatting sqref="AP3:AP23 AP25:AP26 AP28:AP32 AP36:AP54 AP57:AP60">
    <cfRule type="containsText" dxfId="10" priority="11" operator="containsText" text="auto">
      <formula>NOT(ISERROR(SEARCH("auto",AP3)))</formula>
    </cfRule>
  </conditionalFormatting>
  <conditionalFormatting sqref="AT23">
    <cfRule type="containsText" dxfId="9" priority="10" operator="containsText" text="auto">
      <formula>NOT(ISERROR(SEARCH("auto",AT23)))</formula>
    </cfRule>
  </conditionalFormatting>
  <conditionalFormatting sqref="AP24">
    <cfRule type="containsText" dxfId="8" priority="9" operator="containsText" text="auto">
      <formula>NOT(ISERROR(SEARCH("auto",AP24)))</formula>
    </cfRule>
  </conditionalFormatting>
  <conditionalFormatting sqref="AP27">
    <cfRule type="containsText" dxfId="7" priority="8" operator="containsText" text="auto">
      <formula>NOT(ISERROR(SEARCH("auto",AP27)))</formula>
    </cfRule>
  </conditionalFormatting>
  <conditionalFormatting sqref="AT29">
    <cfRule type="containsText" dxfId="6" priority="7" operator="containsText" text="auto">
      <formula>NOT(ISERROR(SEARCH("auto",AT29)))</formula>
    </cfRule>
  </conditionalFormatting>
  <conditionalFormatting sqref="AP33">
    <cfRule type="containsText" dxfId="5" priority="6" operator="containsText" text="auto">
      <formula>NOT(ISERROR(SEARCH("auto",AP33)))</formula>
    </cfRule>
  </conditionalFormatting>
  <conditionalFormatting sqref="AP34">
    <cfRule type="containsText" dxfId="4" priority="5" operator="containsText" text="auto">
      <formula>NOT(ISERROR(SEARCH("auto",AP34)))</formula>
    </cfRule>
  </conditionalFormatting>
  <conditionalFormatting sqref="AP35">
    <cfRule type="containsText" dxfId="3" priority="4" operator="containsText" text="auto">
      <formula>NOT(ISERROR(SEARCH("auto",AP35)))</formula>
    </cfRule>
  </conditionalFormatting>
  <conditionalFormatting sqref="AT49">
    <cfRule type="containsText" dxfId="2" priority="3" operator="containsText" text="auto">
      <formula>NOT(ISERROR(SEARCH("auto",AT49)))</formula>
    </cfRule>
  </conditionalFormatting>
  <conditionalFormatting sqref="AP55">
    <cfRule type="containsText" dxfId="1" priority="2" operator="containsText" text="auto">
      <formula>NOT(ISERROR(SEARCH("auto",AP55)))</formula>
    </cfRule>
  </conditionalFormatting>
  <conditionalFormatting sqref="AP56">
    <cfRule type="containsText" dxfId="0" priority="1" operator="containsText" text="auto">
      <formula>NOT(ISERROR(SEARCH("auto",AP56)))</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zoomScaleNormal="100" workbookViewId="0">
      <selection activeCell="B17" sqref="B17"/>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39" bestFit="1" customWidth="1"/>
  </cols>
  <sheetData>
    <row r="1" spans="1:7" ht="15.75" x14ac:dyDescent="0.25">
      <c r="A1" s="37"/>
      <c r="B1" s="38" t="s">
        <v>3</v>
      </c>
      <c r="C1" s="249" t="s">
        <v>0</v>
      </c>
      <c r="D1" s="250"/>
      <c r="E1" s="251" t="s">
        <v>32</v>
      </c>
      <c r="F1" s="252"/>
    </row>
    <row r="2" spans="1:7" ht="30.75" thickBot="1" x14ac:dyDescent="0.3">
      <c r="A2" s="40"/>
      <c r="B2" s="41" t="s">
        <v>2</v>
      </c>
      <c r="C2" s="42" t="s">
        <v>16</v>
      </c>
      <c r="D2" s="43" t="s">
        <v>1</v>
      </c>
      <c r="E2" s="44" t="s">
        <v>16</v>
      </c>
      <c r="F2" s="45" t="s">
        <v>1</v>
      </c>
      <c r="G2" s="46"/>
    </row>
    <row r="3" spans="1:7" x14ac:dyDescent="0.25">
      <c r="A3" s="47" t="s">
        <v>86</v>
      </c>
      <c r="B3" s="48"/>
      <c r="C3" s="49">
        <v>6.13E-2</v>
      </c>
      <c r="D3" s="50">
        <v>6.8900000000000003E-2</v>
      </c>
      <c r="E3" s="51">
        <v>4.3400000000000001E-2</v>
      </c>
      <c r="F3" s="52">
        <v>0.16250000000000001</v>
      </c>
      <c r="G3" s="53"/>
    </row>
    <row r="4" spans="1:7" ht="17.25" x14ac:dyDescent="0.25">
      <c r="A4" s="54" t="s">
        <v>33</v>
      </c>
      <c r="B4" s="55" t="s">
        <v>34</v>
      </c>
      <c r="C4" s="56"/>
      <c r="D4" s="57"/>
      <c r="E4" s="58"/>
      <c r="F4" s="59"/>
      <c r="G4" s="60"/>
    </row>
    <row r="5" spans="1:7" ht="15.75" x14ac:dyDescent="0.25">
      <c r="A5" s="54" t="s">
        <v>35</v>
      </c>
      <c r="B5" s="61"/>
      <c r="C5" s="62">
        <f>C3*1.5</f>
        <v>9.1950000000000004E-2</v>
      </c>
      <c r="D5" s="63">
        <f>D3*1.5</f>
        <v>0.10335</v>
      </c>
      <c r="E5" s="64"/>
      <c r="F5" s="65"/>
      <c r="G5" s="66"/>
    </row>
    <row r="6" spans="1:7" ht="16.5" thickBot="1" x14ac:dyDescent="0.3">
      <c r="A6" s="67" t="s">
        <v>36</v>
      </c>
      <c r="B6" s="68"/>
      <c r="C6" s="69"/>
      <c r="D6" s="70"/>
      <c r="E6" s="71">
        <f>E3*1.5</f>
        <v>6.5100000000000005E-2</v>
      </c>
      <c r="F6" s="72">
        <f>F3*0.5</f>
        <v>8.1250000000000003E-2</v>
      </c>
      <c r="G6" s="53"/>
    </row>
    <row r="7" spans="1:7" x14ac:dyDescent="0.25">
      <c r="B7" s="39"/>
      <c r="C7" s="53"/>
      <c r="D7" s="53"/>
      <c r="E7" s="53"/>
      <c r="F7" s="53"/>
    </row>
    <row r="8" spans="1:7" x14ac:dyDescent="0.25">
      <c r="A8" s="1" t="s">
        <v>15</v>
      </c>
    </row>
    <row r="9" spans="1:7" s="73" customFormat="1" x14ac:dyDescent="0.25">
      <c r="G9" s="39"/>
    </row>
    <row r="10" spans="1:7" s="73" customFormat="1" x14ac:dyDescent="0.25">
      <c r="A10" s="267" t="s">
        <v>256</v>
      </c>
      <c r="G10" s="39"/>
    </row>
    <row r="11" spans="1:7" s="73" customFormat="1" x14ac:dyDescent="0.25">
      <c r="A11" s="281" t="s">
        <v>257</v>
      </c>
      <c r="G11" s="39"/>
    </row>
    <row r="12" spans="1:7" s="73" customFormat="1" x14ac:dyDescent="0.25">
      <c r="A12" s="281" t="s">
        <v>258</v>
      </c>
      <c r="G12" s="39"/>
    </row>
    <row r="13" spans="1:7" s="73" customFormat="1" x14ac:dyDescent="0.25">
      <c r="A13" s="282" t="s">
        <v>259</v>
      </c>
      <c r="G13" s="39"/>
    </row>
    <row r="14" spans="1:7" s="73" customFormat="1" x14ac:dyDescent="0.25">
      <c r="A14" s="281" t="s">
        <v>260</v>
      </c>
      <c r="G14" s="39"/>
    </row>
  </sheetData>
  <mergeCells count="2">
    <mergeCell ref="C1:D1"/>
    <mergeCell ref="E1:F1"/>
  </mergeCells>
  <hyperlinks>
    <hyperlink ref="A13" r:id="rId1" display="“T9” updates this method to calculate floors using total raw count sums to arrive at CMA thresholds. This method matches that used by Statistics Canada. " xr:uid="{D30A972A-5E5C-4675-962A-A09F84CD0EF9}"/>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90" zoomScaleNormal="90" workbookViewId="0">
      <selection activeCell="K12" sqref="K12"/>
    </sheetView>
  </sheetViews>
  <sheetFormatPr defaultRowHeight="15" x14ac:dyDescent="0.25"/>
  <cols>
    <col min="1" max="1" width="12.7109375" customWidth="1"/>
    <col min="2" max="8" width="10.7109375" customWidth="1"/>
    <col min="9" max="9" width="10.85546875" customWidth="1"/>
  </cols>
  <sheetData>
    <row r="1" spans="1:17" ht="67.5" customHeight="1" thickBot="1" x14ac:dyDescent="0.3">
      <c r="B1" s="262" t="s">
        <v>121</v>
      </c>
      <c r="C1" s="263"/>
      <c r="D1" s="264" t="s">
        <v>120</v>
      </c>
      <c r="E1" s="265"/>
      <c r="F1" s="178"/>
      <c r="G1" s="178"/>
      <c r="H1" s="178"/>
      <c r="J1" s="253" t="s">
        <v>261</v>
      </c>
      <c r="K1" s="254"/>
      <c r="L1" s="254"/>
      <c r="M1" s="254"/>
      <c r="N1" s="254"/>
      <c r="O1" s="254"/>
      <c r="P1" s="254"/>
      <c r="Q1" s="255"/>
    </row>
    <row r="2" spans="1:17" ht="51.75" thickBot="1" x14ac:dyDescent="0.3">
      <c r="A2" s="222" t="s">
        <v>42</v>
      </c>
      <c r="B2" s="152" t="s">
        <v>37</v>
      </c>
      <c r="C2" s="153" t="s">
        <v>38</v>
      </c>
      <c r="D2" s="152" t="s">
        <v>39</v>
      </c>
      <c r="E2" s="153" t="s">
        <v>40</v>
      </c>
      <c r="F2" s="152" t="s">
        <v>41</v>
      </c>
      <c r="G2" s="153" t="s">
        <v>118</v>
      </c>
      <c r="H2" s="154" t="s">
        <v>119</v>
      </c>
      <c r="J2" s="256"/>
      <c r="K2" s="257"/>
      <c r="L2" s="257"/>
      <c r="M2" s="257"/>
      <c r="N2" s="257"/>
      <c r="O2" s="257"/>
      <c r="P2" s="257"/>
      <c r="Q2" s="258"/>
    </row>
    <row r="3" spans="1:17" x14ac:dyDescent="0.25">
      <c r="A3" s="155" t="s">
        <v>5</v>
      </c>
      <c r="B3" s="207">
        <v>35959</v>
      </c>
      <c r="C3" s="156">
        <f>B3/B8</f>
        <v>0.15380743976694991</v>
      </c>
      <c r="D3" s="207">
        <v>36746</v>
      </c>
      <c r="E3" s="157">
        <f>D3/(D8-D7)</f>
        <v>0.12452261136244261</v>
      </c>
      <c r="F3" s="158">
        <f>D3-B3</f>
        <v>787</v>
      </c>
      <c r="G3" s="157">
        <f>F3/B3</f>
        <v>2.1886036875330236E-2</v>
      </c>
      <c r="H3" s="159">
        <f>F3/(F8-F7)</f>
        <v>1.2837940400217289E-2</v>
      </c>
      <c r="I3" s="208"/>
      <c r="J3" s="259"/>
      <c r="K3" s="260"/>
      <c r="L3" s="260"/>
      <c r="M3" s="260"/>
      <c r="N3" s="260"/>
      <c r="O3" s="260"/>
      <c r="P3" s="260"/>
      <c r="Q3" s="261"/>
    </row>
    <row r="4" spans="1:17" x14ac:dyDescent="0.25">
      <c r="A4" s="160" t="s">
        <v>6</v>
      </c>
      <c r="B4" s="209">
        <v>17448</v>
      </c>
      <c r="C4" s="161">
        <f>B4/B8</f>
        <v>7.4630334799458881E-2</v>
      </c>
      <c r="D4" s="209">
        <v>18644</v>
      </c>
      <c r="E4" s="162">
        <f>D4/(D8-D7)</f>
        <v>6.317965400972568E-2</v>
      </c>
      <c r="F4" s="163">
        <f>D4-B4</f>
        <v>1196</v>
      </c>
      <c r="G4" s="162">
        <f>F4/B4</f>
        <v>6.8546538285190278E-2</v>
      </c>
      <c r="H4" s="164">
        <f>F4/(F8-F7)</f>
        <v>1.9509754407445842E-2</v>
      </c>
      <c r="I4" s="208"/>
      <c r="J4" s="208"/>
    </row>
    <row r="5" spans="1:17" x14ac:dyDescent="0.25">
      <c r="A5" s="165" t="s">
        <v>7</v>
      </c>
      <c r="B5" s="210">
        <v>145005</v>
      </c>
      <c r="C5" s="166">
        <f>B5/B8</f>
        <v>0.62022992306255931</v>
      </c>
      <c r="D5" s="210">
        <v>184824</v>
      </c>
      <c r="E5" s="167">
        <f>D5/(D8-D7)</f>
        <v>0.62632033751842631</v>
      </c>
      <c r="F5" s="168">
        <f>D5-B5</f>
        <v>39819</v>
      </c>
      <c r="G5" s="167">
        <f>F5/B5</f>
        <v>0.27460432398882795</v>
      </c>
      <c r="H5" s="169">
        <f>F5/(F8-F7)</f>
        <v>0.64954758423920234</v>
      </c>
      <c r="I5" s="208"/>
      <c r="J5" s="208"/>
    </row>
    <row r="6" spans="1:17" x14ac:dyDescent="0.25">
      <c r="A6" s="170" t="s">
        <v>3</v>
      </c>
      <c r="B6" s="211">
        <v>35380.331856543002</v>
      </c>
      <c r="C6" s="171">
        <f>B6/B8</f>
        <v>0.1513323023710319</v>
      </c>
      <c r="D6" s="211">
        <v>54881</v>
      </c>
      <c r="E6" s="172">
        <f>D6/(D8-D7)</f>
        <v>0.18597739710940545</v>
      </c>
      <c r="F6" s="173">
        <f>D6-B6</f>
        <v>19500.668143456998</v>
      </c>
      <c r="G6" s="172">
        <f>F6/B6</f>
        <v>0.55117256170819873</v>
      </c>
      <c r="H6" s="174">
        <f>F6/(F8-F7)</f>
        <v>0.31810472095313452</v>
      </c>
      <c r="I6" s="208"/>
      <c r="J6" s="208"/>
    </row>
    <row r="7" spans="1:17" ht="15.75" customHeight="1" thickBot="1" x14ac:dyDescent="0.3">
      <c r="A7" s="223" t="s">
        <v>122</v>
      </c>
      <c r="B7" s="224"/>
      <c r="C7" s="225"/>
      <c r="D7" s="224"/>
      <c r="E7" s="226"/>
      <c r="F7" s="227"/>
      <c r="G7" s="226"/>
      <c r="H7" s="228"/>
      <c r="J7" s="208"/>
    </row>
    <row r="8" spans="1:17" ht="15.75" customHeight="1" thickBot="1" x14ac:dyDescent="0.3">
      <c r="A8" s="175" t="s">
        <v>8</v>
      </c>
      <c r="B8" s="214">
        <f>SUM(B3:B7)</f>
        <v>233792.33185654299</v>
      </c>
      <c r="C8" s="179"/>
      <c r="D8" s="212">
        <f>SUM(D3:D7)</f>
        <v>295095</v>
      </c>
      <c r="E8" s="180"/>
      <c r="F8" s="176">
        <f>SUM(F3:F7)</f>
        <v>61302.668143456998</v>
      </c>
      <c r="G8" s="177">
        <f>F8/B8</f>
        <v>0.26220991790728554</v>
      </c>
      <c r="H8" s="181"/>
      <c r="I8" s="6"/>
    </row>
    <row r="9" spans="1:17" ht="15.75" thickBot="1" x14ac:dyDescent="0.3">
      <c r="A9" s="215"/>
      <c r="B9" s="216"/>
      <c r="C9" s="217"/>
      <c r="D9" s="216"/>
      <c r="E9" s="218"/>
      <c r="F9" s="219"/>
      <c r="G9" s="220"/>
      <c r="H9" s="221"/>
    </row>
    <row r="10" spans="1:17" ht="51.75" thickBot="1" x14ac:dyDescent="0.3">
      <c r="A10" s="222" t="s">
        <v>42</v>
      </c>
      <c r="B10" s="152" t="s">
        <v>104</v>
      </c>
      <c r="C10" s="153" t="s">
        <v>105</v>
      </c>
      <c r="D10" s="152" t="s">
        <v>106</v>
      </c>
      <c r="E10" s="153" t="s">
        <v>107</v>
      </c>
      <c r="F10" s="152" t="s">
        <v>108</v>
      </c>
      <c r="G10" s="153" t="s">
        <v>109</v>
      </c>
      <c r="H10" s="154" t="s">
        <v>110</v>
      </c>
    </row>
    <row r="11" spans="1:17" x14ac:dyDescent="0.25">
      <c r="A11" s="155" t="s">
        <v>5</v>
      </c>
      <c r="B11" s="207">
        <v>20511</v>
      </c>
      <c r="C11" s="156">
        <f>B11/B16</f>
        <v>0.20300473941594671</v>
      </c>
      <c r="D11" s="207">
        <v>20384</v>
      </c>
      <c r="E11" s="157">
        <f>D11/(D16-D15)</f>
        <v>0.16337784332270008</v>
      </c>
      <c r="F11" s="158">
        <f>D11-B11</f>
        <v>-127</v>
      </c>
      <c r="G11" s="157">
        <f>F11/B11</f>
        <v>-6.1917995222075962E-3</v>
      </c>
      <c r="H11" s="159">
        <f>F11/(F16-F15)</f>
        <v>-5.3521120751586961E-3</v>
      </c>
      <c r="I11" s="208"/>
      <c r="J11" s="208"/>
    </row>
    <row r="12" spans="1:17" x14ac:dyDescent="0.25">
      <c r="A12" s="160" t="s">
        <v>6</v>
      </c>
      <c r="B12" s="209">
        <v>8143</v>
      </c>
      <c r="C12" s="161">
        <f>B12/B16</f>
        <v>8.059419789693599E-2</v>
      </c>
      <c r="D12" s="209">
        <v>8343</v>
      </c>
      <c r="E12" s="162">
        <f>D12/(D16-D15)</f>
        <v>6.6869179103281343E-2</v>
      </c>
      <c r="F12" s="163">
        <f>D12-B12</f>
        <v>200</v>
      </c>
      <c r="G12" s="162">
        <f>F12/B12</f>
        <v>2.4560972614515536E-2</v>
      </c>
      <c r="H12" s="164">
        <f>F12/(F16-F15)</f>
        <v>8.4285229530058209E-3</v>
      </c>
      <c r="I12" s="208"/>
      <c r="J12" s="208"/>
    </row>
    <row r="13" spans="1:17" x14ac:dyDescent="0.25">
      <c r="A13" s="165" t="s">
        <v>7</v>
      </c>
      <c r="B13" s="210">
        <v>59128</v>
      </c>
      <c r="C13" s="166">
        <f>B13/B16</f>
        <v>0.58521106880142837</v>
      </c>
      <c r="D13" s="210">
        <v>75559</v>
      </c>
      <c r="E13" s="167">
        <f>D13/(D16-D15)</f>
        <v>0.60560569385890384</v>
      </c>
      <c r="F13" s="168">
        <f>D13-B13</f>
        <v>16431</v>
      </c>
      <c r="G13" s="167">
        <f>F13/B13</f>
        <v>0.27788864835610877</v>
      </c>
      <c r="H13" s="169">
        <f>F13/(F16-F15)</f>
        <v>0.69244530320419317</v>
      </c>
      <c r="I13" s="208"/>
      <c r="J13" s="208"/>
    </row>
    <row r="14" spans="1:17" x14ac:dyDescent="0.25">
      <c r="A14" s="170" t="s">
        <v>3</v>
      </c>
      <c r="B14" s="211">
        <v>13255.049967459001</v>
      </c>
      <c r="C14" s="171">
        <f>B14/B16</f>
        <v>0.13118999388568903</v>
      </c>
      <c r="D14" s="211">
        <v>20480</v>
      </c>
      <c r="E14" s="172">
        <f>D14/(D16-D15)</f>
        <v>0.16414728371511469</v>
      </c>
      <c r="F14" s="173">
        <f>D14-B14</f>
        <v>7224.950032540999</v>
      </c>
      <c r="G14" s="172">
        <f>F14/B14</f>
        <v>0.54507150484367617</v>
      </c>
      <c r="H14" s="174">
        <f>F14/(F16-F15)</f>
        <v>0.30447828591795978</v>
      </c>
      <c r="I14" s="208"/>
      <c r="J14" s="208"/>
    </row>
    <row r="15" spans="1:17" ht="15.75" thickBot="1" x14ac:dyDescent="0.3">
      <c r="A15" s="223" t="s">
        <v>122</v>
      </c>
      <c r="B15" s="224"/>
      <c r="C15" s="225"/>
      <c r="D15" s="224"/>
      <c r="E15" s="226"/>
      <c r="F15" s="227"/>
      <c r="G15" s="226"/>
      <c r="H15" s="228"/>
      <c r="J15" s="208"/>
    </row>
    <row r="16" spans="1:17" ht="15.75" thickBot="1" x14ac:dyDescent="0.3">
      <c r="A16" s="175" t="s">
        <v>8</v>
      </c>
      <c r="B16" s="214">
        <f>SUM(B11:B15)</f>
        <v>101037.049967459</v>
      </c>
      <c r="C16" s="179"/>
      <c r="D16" s="212">
        <f>SUM(D11:D15)</f>
        <v>124766</v>
      </c>
      <c r="E16" s="180"/>
      <c r="F16" s="176">
        <f>SUM(F11:F15)</f>
        <v>23728.950032540997</v>
      </c>
      <c r="G16" s="177">
        <f>F16/B16</f>
        <v>0.23485394753888184</v>
      </c>
      <c r="H16" s="181"/>
      <c r="I16" s="6"/>
    </row>
    <row r="17" spans="1:10" ht="15.75" thickBot="1" x14ac:dyDescent="0.3">
      <c r="A17" s="215"/>
      <c r="B17" s="216"/>
      <c r="C17" s="217"/>
      <c r="D17" s="216"/>
      <c r="E17" s="218"/>
      <c r="F17" s="219"/>
      <c r="G17" s="220"/>
      <c r="H17" s="221"/>
    </row>
    <row r="18" spans="1:10" ht="64.5" thickBot="1" x14ac:dyDescent="0.3">
      <c r="A18" s="222" t="s">
        <v>42</v>
      </c>
      <c r="B18" s="152" t="s">
        <v>111</v>
      </c>
      <c r="C18" s="153" t="s">
        <v>112</v>
      </c>
      <c r="D18" s="152" t="s">
        <v>113</v>
      </c>
      <c r="E18" s="153" t="s">
        <v>114</v>
      </c>
      <c r="F18" s="152" t="s">
        <v>115</v>
      </c>
      <c r="G18" s="153" t="s">
        <v>116</v>
      </c>
      <c r="H18" s="154" t="s">
        <v>117</v>
      </c>
    </row>
    <row r="19" spans="1:10" x14ac:dyDescent="0.25">
      <c r="A19" s="155" t="s">
        <v>5</v>
      </c>
      <c r="B19" s="207">
        <v>18514</v>
      </c>
      <c r="C19" s="156">
        <f>B19/B24</f>
        <v>0.19433964870136652</v>
      </c>
      <c r="D19" s="207">
        <v>18037</v>
      </c>
      <c r="E19" s="157">
        <f>D19/(D24-D23)</f>
        <v>0.15645845441218567</v>
      </c>
      <c r="F19" s="158">
        <f>D19-B19</f>
        <v>-477</v>
      </c>
      <c r="G19" s="157">
        <f>F19/B19</f>
        <v>-2.5764286485902559E-2</v>
      </c>
      <c r="H19" s="159">
        <f>F19/(F24-F23)</f>
        <v>-2.3829983787749903E-2</v>
      </c>
      <c r="I19" s="208"/>
      <c r="J19" s="208"/>
    </row>
    <row r="20" spans="1:10" x14ac:dyDescent="0.25">
      <c r="A20" s="160" t="s">
        <v>6</v>
      </c>
      <c r="B20" s="209">
        <v>7266</v>
      </c>
      <c r="C20" s="161">
        <f>B20/B24</f>
        <v>7.627049192309221E-2</v>
      </c>
      <c r="D20" s="209">
        <v>7239</v>
      </c>
      <c r="E20" s="162">
        <f>D20/(D24-D23)</f>
        <v>6.279329996617021E-2</v>
      </c>
      <c r="F20" s="163">
        <f>D20-B20</f>
        <v>-27</v>
      </c>
      <c r="G20" s="162">
        <f>F20/B20</f>
        <v>-3.7159372419488025E-3</v>
      </c>
      <c r="H20" s="164">
        <f>F20/(F24-F23)</f>
        <v>-1.3488670068537681E-3</v>
      </c>
      <c r="I20" s="208"/>
      <c r="J20" s="208"/>
    </row>
    <row r="21" spans="1:10" x14ac:dyDescent="0.25">
      <c r="A21" s="165" t="s">
        <v>7</v>
      </c>
      <c r="B21" s="210">
        <v>56881</v>
      </c>
      <c r="C21" s="166">
        <f>B21/B24</f>
        <v>0.59707429824902392</v>
      </c>
      <c r="D21" s="210">
        <v>70767</v>
      </c>
      <c r="E21" s="167">
        <f>D21/(D24-D23)</f>
        <v>0.61385460128553215</v>
      </c>
      <c r="F21" s="168">
        <f>D21-B21</f>
        <v>13886</v>
      </c>
      <c r="G21" s="167">
        <f>F21/B21</f>
        <v>0.24412369684077284</v>
      </c>
      <c r="H21" s="169">
        <f>F21/(F24-F23)</f>
        <v>0.69371730582116375</v>
      </c>
      <c r="I21" s="208"/>
      <c r="J21" s="208"/>
    </row>
    <row r="22" spans="1:10" x14ac:dyDescent="0.25">
      <c r="A22" s="170" t="s">
        <v>3</v>
      </c>
      <c r="B22" s="211">
        <v>12605.200817568</v>
      </c>
      <c r="C22" s="171">
        <f>B22/B24</f>
        <v>0.13231556112651741</v>
      </c>
      <c r="D22" s="211">
        <v>19240</v>
      </c>
      <c r="E22" s="172">
        <f>D22/(D24-D23)</f>
        <v>0.16689364433611201</v>
      </c>
      <c r="F22" s="173">
        <f>D22-B22</f>
        <v>6634.7991824319997</v>
      </c>
      <c r="G22" s="172">
        <f>F22/B22</f>
        <v>0.52635410402863325</v>
      </c>
      <c r="H22" s="174">
        <f>F22/(F24-F23)</f>
        <v>0.33146154497343994</v>
      </c>
      <c r="I22" s="208"/>
      <c r="J22" s="208"/>
    </row>
    <row r="23" spans="1:10" ht="15.75" thickBot="1" x14ac:dyDescent="0.3">
      <c r="A23" s="223" t="s">
        <v>122</v>
      </c>
      <c r="B23" s="224"/>
      <c r="C23" s="225"/>
      <c r="D23" s="224"/>
      <c r="E23" s="226"/>
      <c r="F23" s="227"/>
      <c r="G23" s="226"/>
      <c r="H23" s="228"/>
      <c r="J23" s="208"/>
    </row>
    <row r="24" spans="1:10" ht="15.75" thickBot="1" x14ac:dyDescent="0.3">
      <c r="A24" s="175" t="s">
        <v>8</v>
      </c>
      <c r="B24" s="214">
        <f>SUM(B19:B23)</f>
        <v>95266.200817567995</v>
      </c>
      <c r="C24" s="179"/>
      <c r="D24" s="212">
        <f>SUM(D19:D23)</f>
        <v>115283</v>
      </c>
      <c r="E24" s="180"/>
      <c r="F24" s="176">
        <f>SUM(F19:F23)</f>
        <v>20016.799182431998</v>
      </c>
      <c r="G24" s="177">
        <f>F24/B24</f>
        <v>0.21011438485684536</v>
      </c>
      <c r="H24" s="181"/>
    </row>
    <row r="25" spans="1:10" s="73" customFormat="1" x14ac:dyDescent="0.25"/>
  </sheetData>
  <mergeCells count="3">
    <mergeCell ref="J1:Q3"/>
    <mergeCell ref="B1:C1"/>
    <mergeCell ref="D1:E1"/>
  </mergeCells>
  <pageMargins left="0.70866141732283472" right="0.31496062992125984"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SURP;Created by Chris Willms;Edited by Chris Willms</dc:creator>
  <cp:lastModifiedBy>User</cp:lastModifiedBy>
  <dcterms:created xsi:type="dcterms:W3CDTF">2018-05-09T18:33:31Z</dcterms:created>
  <dcterms:modified xsi:type="dcterms:W3CDTF">2018-08-03T02:01:37Z</dcterms:modified>
</cp:coreProperties>
</file>