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C:\Users\User\Documents\Cdn Suburbs\Classification Work\00 - v4 DataMakers\"/>
    </mc:Choice>
  </mc:AlternateContent>
  <xr:revisionPtr revIDLastSave="0" documentId="13_ncr:1_{1F8F8498-8010-41D0-947A-92AFEA82042D}" xr6:coauthVersionLast="34" xr6:coauthVersionMax="34" xr10:uidLastSave="{00000000-0000-0000-0000-000000000000}"/>
  <bookViews>
    <workbookView xWindow="0" yWindow="0" windowWidth="28800" windowHeight="12345" tabRatio="501" activeTab="5" xr2:uid="{00000000-000D-0000-FFFF-FFFF00000000}"/>
  </bookViews>
  <sheets>
    <sheet name="INFO" sheetId="7" r:id="rId1"/>
    <sheet name="2006 Original" sheetId="5" r:id="rId2"/>
    <sheet name="2016 Original" sheetId="6" r:id="rId3"/>
    <sheet name="2016 CTDataMaker" sheetId="1" r:id="rId4"/>
    <sheet name="Thresholds" sheetId="2" r:id="rId5"/>
    <sheet name="Summary" sheetId="3" r:id="rId6"/>
  </sheets>
  <calcPr calcId="179021"/>
</workbook>
</file>

<file path=xl/calcChain.xml><?xml version="1.0" encoding="utf-8"?>
<calcChain xmlns="http://schemas.openxmlformats.org/spreadsheetml/2006/main">
  <c r="D24" i="3" l="1"/>
  <c r="E22" i="3" s="1"/>
  <c r="B24" i="3"/>
  <c r="C22" i="3" s="1"/>
  <c r="F22" i="3"/>
  <c r="F21" i="3"/>
  <c r="G21" i="3" s="1"/>
  <c r="F20" i="3"/>
  <c r="G20" i="3" s="1"/>
  <c r="F19" i="3"/>
  <c r="G19" i="3" s="1"/>
  <c r="D16" i="3"/>
  <c r="E14" i="3" s="1"/>
  <c r="B16" i="3"/>
  <c r="C12" i="3" s="1"/>
  <c r="F14" i="3"/>
  <c r="G14" i="3" s="1"/>
  <c r="F13" i="3"/>
  <c r="F12" i="3"/>
  <c r="G12" i="3" s="1"/>
  <c r="F11" i="3"/>
  <c r="D8" i="3"/>
  <c r="E5" i="3" s="1"/>
  <c r="B8" i="3"/>
  <c r="C6" i="3" s="1"/>
  <c r="F6" i="3"/>
  <c r="G6" i="3" s="1"/>
  <c r="F5" i="3"/>
  <c r="F4" i="3"/>
  <c r="G4" i="3" s="1"/>
  <c r="F3" i="3"/>
  <c r="G3" i="3" s="1"/>
  <c r="E19" i="3" l="1"/>
  <c r="E13" i="3"/>
  <c r="C5" i="3"/>
  <c r="E4" i="3"/>
  <c r="C19" i="3"/>
  <c r="C21" i="3"/>
  <c r="C13" i="3"/>
  <c r="C14" i="3"/>
  <c r="C11" i="3"/>
  <c r="E11" i="3"/>
  <c r="C3" i="3"/>
  <c r="C4" i="3"/>
  <c r="F8" i="3"/>
  <c r="G8" i="3" s="1"/>
  <c r="E6" i="3"/>
  <c r="E3" i="3"/>
  <c r="G5" i="3"/>
  <c r="E21" i="3"/>
  <c r="G22" i="3"/>
  <c r="G11" i="3"/>
  <c r="C20" i="3"/>
  <c r="F24" i="3"/>
  <c r="H22" i="3" s="1"/>
  <c r="F16" i="3"/>
  <c r="E12" i="3"/>
  <c r="G13" i="3"/>
  <c r="E20" i="3"/>
  <c r="H5" i="3" l="1"/>
  <c r="H6" i="3"/>
  <c r="H3" i="3"/>
  <c r="H20" i="3"/>
  <c r="H4" i="3"/>
  <c r="G16" i="3"/>
  <c r="H14" i="3"/>
  <c r="H12" i="3"/>
  <c r="H11" i="3"/>
  <c r="H13" i="3"/>
  <c r="G24" i="3"/>
  <c r="H21" i="3"/>
  <c r="H19" i="3"/>
  <c r="AK3" i="1" l="1"/>
  <c r="AL3" i="1" s="1"/>
  <c r="AM3" i="1" s="1"/>
  <c r="AK4" i="1"/>
  <c r="AL4" i="1" s="1"/>
  <c r="AM4" i="1" s="1"/>
  <c r="AK5" i="1"/>
  <c r="AL5" i="1" s="1"/>
  <c r="AM5" i="1" s="1"/>
  <c r="AK6" i="1"/>
  <c r="AL6" i="1" s="1"/>
  <c r="AM6" i="1" s="1"/>
  <c r="AK7" i="1"/>
  <c r="AL7" i="1" s="1"/>
  <c r="AM7" i="1" s="1"/>
  <c r="AK8" i="1"/>
  <c r="AL8" i="1" s="1"/>
  <c r="AM8" i="1" s="1"/>
  <c r="AK9" i="1"/>
  <c r="AL9" i="1" s="1"/>
  <c r="AM9" i="1" s="1"/>
  <c r="AK10" i="1"/>
  <c r="AL10" i="1" s="1"/>
  <c r="AM10" i="1" s="1"/>
  <c r="AK11" i="1"/>
  <c r="AL11" i="1" s="1"/>
  <c r="AM11" i="1" s="1"/>
  <c r="AK12" i="1"/>
  <c r="AL12" i="1" s="1"/>
  <c r="AM12" i="1" s="1"/>
  <c r="AK13" i="1"/>
  <c r="AL13" i="1" s="1"/>
  <c r="AM13" i="1" s="1"/>
  <c r="AK14" i="1"/>
  <c r="AL14" i="1" s="1"/>
  <c r="AM14" i="1" s="1"/>
  <c r="AK15" i="1"/>
  <c r="AL15" i="1" s="1"/>
  <c r="AM15" i="1" s="1"/>
  <c r="AK16" i="1"/>
  <c r="AL16" i="1" s="1"/>
  <c r="AM16" i="1" s="1"/>
  <c r="AK17" i="1"/>
  <c r="AL17" i="1" s="1"/>
  <c r="AM17" i="1" s="1"/>
  <c r="AK18" i="1"/>
  <c r="AL18" i="1" s="1"/>
  <c r="AM18" i="1" s="1"/>
  <c r="AK19" i="1"/>
  <c r="AL19" i="1" s="1"/>
  <c r="AM19" i="1" s="1"/>
  <c r="AK20" i="1"/>
  <c r="AL20" i="1" s="1"/>
  <c r="AM20" i="1" s="1"/>
  <c r="AK21" i="1"/>
  <c r="AL21" i="1" s="1"/>
  <c r="AM21" i="1" s="1"/>
  <c r="AK22" i="1"/>
  <c r="AL22" i="1" s="1"/>
  <c r="AM22" i="1" s="1"/>
  <c r="AK23" i="1"/>
  <c r="AL23" i="1" s="1"/>
  <c r="AM23" i="1" s="1"/>
  <c r="AK24" i="1"/>
  <c r="AL24" i="1" s="1"/>
  <c r="AM24" i="1" s="1"/>
  <c r="AK25" i="1"/>
  <c r="AL25" i="1" s="1"/>
  <c r="AM25" i="1" s="1"/>
  <c r="AK26" i="1"/>
  <c r="AL26" i="1" s="1"/>
  <c r="AM26" i="1" s="1"/>
  <c r="AK27" i="1"/>
  <c r="AL27" i="1" s="1"/>
  <c r="AM27" i="1" s="1"/>
  <c r="AK28" i="1"/>
  <c r="AL28" i="1" s="1"/>
  <c r="AM28" i="1" s="1"/>
  <c r="AK29" i="1"/>
  <c r="AL29" i="1" s="1"/>
  <c r="AM29" i="1" s="1"/>
  <c r="AK30" i="1"/>
  <c r="AL30" i="1" s="1"/>
  <c r="AM30" i="1" s="1"/>
  <c r="AK31" i="1"/>
  <c r="AL31" i="1" s="1"/>
  <c r="AM31" i="1" s="1"/>
  <c r="AK32" i="1"/>
  <c r="AL32" i="1" s="1"/>
  <c r="AM32" i="1" s="1"/>
  <c r="AK33" i="1"/>
  <c r="AL33" i="1" s="1"/>
  <c r="AM33" i="1" s="1"/>
  <c r="AK34" i="1"/>
  <c r="AL34" i="1" s="1"/>
  <c r="AM34" i="1" s="1"/>
  <c r="AK35" i="1"/>
  <c r="AL35" i="1" s="1"/>
  <c r="AM35" i="1" s="1"/>
  <c r="AK36" i="1"/>
  <c r="AL36" i="1" s="1"/>
  <c r="AM36" i="1" s="1"/>
  <c r="AK37" i="1"/>
  <c r="AL37" i="1" s="1"/>
  <c r="AM37" i="1" s="1"/>
  <c r="AK38" i="1"/>
  <c r="AL38" i="1" s="1"/>
  <c r="AM38" i="1" s="1"/>
  <c r="AK39" i="1"/>
  <c r="AL39" i="1" s="1"/>
  <c r="AM39" i="1" s="1"/>
  <c r="AK40" i="1"/>
  <c r="AL40" i="1" s="1"/>
  <c r="AM40" i="1" s="1"/>
  <c r="AK41" i="1"/>
  <c r="AL41" i="1" s="1"/>
  <c r="AM41" i="1" s="1"/>
  <c r="AK42" i="1"/>
  <c r="AL42" i="1" s="1"/>
  <c r="AM42" i="1" s="1"/>
  <c r="AK43" i="1"/>
  <c r="AL43" i="1" s="1"/>
  <c r="AM43" i="1" s="1"/>
  <c r="AK44" i="1"/>
  <c r="AL44" i="1" s="1"/>
  <c r="AM44" i="1" s="1"/>
  <c r="AK45" i="1"/>
  <c r="AL45" i="1" s="1"/>
  <c r="AM45" i="1" s="1"/>
  <c r="AK46" i="1"/>
  <c r="AL46" i="1" s="1"/>
  <c r="AM46" i="1" s="1"/>
  <c r="AK47" i="1"/>
  <c r="AL47" i="1" s="1"/>
  <c r="AM47" i="1" s="1"/>
  <c r="AK48" i="1"/>
  <c r="AL48" i="1" s="1"/>
  <c r="AM48" i="1" s="1"/>
  <c r="AK49" i="1"/>
  <c r="AL49" i="1" s="1"/>
  <c r="AM49" i="1" s="1"/>
  <c r="AK50" i="1"/>
  <c r="AL50" i="1" s="1"/>
  <c r="AM50" i="1" s="1"/>
  <c r="AK51" i="1"/>
  <c r="AL51" i="1" s="1"/>
  <c r="AM51" i="1" s="1"/>
  <c r="AG3" i="1"/>
  <c r="AH3" i="1" s="1"/>
  <c r="AG4" i="1"/>
  <c r="AH4" i="1" s="1"/>
  <c r="AG5" i="1"/>
  <c r="AH5" i="1" s="1"/>
  <c r="AG6" i="1"/>
  <c r="AH6" i="1" s="1"/>
  <c r="AG7" i="1"/>
  <c r="AH7" i="1" s="1"/>
  <c r="AG8" i="1"/>
  <c r="AH8" i="1" s="1"/>
  <c r="AG9" i="1"/>
  <c r="AH9" i="1" s="1"/>
  <c r="AG10" i="1"/>
  <c r="AH10" i="1" s="1"/>
  <c r="AG11" i="1"/>
  <c r="AH11" i="1" s="1"/>
  <c r="AG12" i="1"/>
  <c r="AH12" i="1" s="1"/>
  <c r="AG13" i="1"/>
  <c r="AH13" i="1" s="1"/>
  <c r="AG14" i="1"/>
  <c r="AH14" i="1" s="1"/>
  <c r="AG15" i="1"/>
  <c r="AH15" i="1" s="1"/>
  <c r="AG16" i="1"/>
  <c r="AH16" i="1" s="1"/>
  <c r="AG17" i="1"/>
  <c r="AH17" i="1" s="1"/>
  <c r="AG18" i="1"/>
  <c r="AH18" i="1" s="1"/>
  <c r="AG19" i="1"/>
  <c r="AH19" i="1" s="1"/>
  <c r="AG20" i="1"/>
  <c r="AH20" i="1" s="1"/>
  <c r="AG21" i="1"/>
  <c r="AH21" i="1" s="1"/>
  <c r="AG22" i="1"/>
  <c r="AH22" i="1" s="1"/>
  <c r="AG23" i="1"/>
  <c r="AH23" i="1" s="1"/>
  <c r="AG24" i="1"/>
  <c r="AH24" i="1" s="1"/>
  <c r="AG25" i="1"/>
  <c r="AH25" i="1" s="1"/>
  <c r="AG26" i="1"/>
  <c r="AH26" i="1" s="1"/>
  <c r="AG27" i="1"/>
  <c r="AH27" i="1" s="1"/>
  <c r="AG28" i="1"/>
  <c r="AH28" i="1" s="1"/>
  <c r="AG29" i="1"/>
  <c r="AH29" i="1" s="1"/>
  <c r="AG30" i="1"/>
  <c r="AH30" i="1" s="1"/>
  <c r="AG31" i="1"/>
  <c r="AH31" i="1" s="1"/>
  <c r="AG32" i="1"/>
  <c r="AH32" i="1" s="1"/>
  <c r="AG33" i="1"/>
  <c r="AH33" i="1" s="1"/>
  <c r="AG34" i="1"/>
  <c r="AH34" i="1" s="1"/>
  <c r="AG35" i="1"/>
  <c r="AH35" i="1" s="1"/>
  <c r="AG36" i="1"/>
  <c r="AH36" i="1" s="1"/>
  <c r="AG37" i="1"/>
  <c r="AH37" i="1" s="1"/>
  <c r="AG38" i="1"/>
  <c r="AH38" i="1" s="1"/>
  <c r="AG39" i="1"/>
  <c r="AH39" i="1" s="1"/>
  <c r="AG40" i="1"/>
  <c r="AH40" i="1" s="1"/>
  <c r="AG41" i="1"/>
  <c r="AH41" i="1" s="1"/>
  <c r="AG42" i="1"/>
  <c r="AH42" i="1" s="1"/>
  <c r="AG43" i="1"/>
  <c r="AH43" i="1" s="1"/>
  <c r="AG44" i="1"/>
  <c r="AH44" i="1" s="1"/>
  <c r="AG45" i="1"/>
  <c r="AH45" i="1" s="1"/>
  <c r="AG46" i="1"/>
  <c r="AH46" i="1" s="1"/>
  <c r="AG47" i="1"/>
  <c r="AH47" i="1" s="1"/>
  <c r="AG48" i="1"/>
  <c r="AH48" i="1" s="1"/>
  <c r="AG49" i="1"/>
  <c r="AH49" i="1" s="1"/>
  <c r="AG50" i="1"/>
  <c r="AH50" i="1" s="1"/>
  <c r="AG51" i="1"/>
  <c r="AH51" i="1" s="1"/>
  <c r="AC3" i="1"/>
  <c r="AD3" i="1" s="1"/>
  <c r="AE3" i="1" s="1"/>
  <c r="AC4" i="1"/>
  <c r="AD4" i="1" s="1"/>
  <c r="AE4" i="1" s="1"/>
  <c r="AC5" i="1"/>
  <c r="AD5" i="1" s="1"/>
  <c r="AE5" i="1" s="1"/>
  <c r="AC6" i="1"/>
  <c r="AD6" i="1" s="1"/>
  <c r="AE6" i="1" s="1"/>
  <c r="AC7" i="1"/>
  <c r="AD7" i="1" s="1"/>
  <c r="AE7" i="1" s="1"/>
  <c r="AC8" i="1"/>
  <c r="AD8" i="1" s="1"/>
  <c r="AE8" i="1" s="1"/>
  <c r="AC9" i="1"/>
  <c r="AD9" i="1" s="1"/>
  <c r="AE9" i="1" s="1"/>
  <c r="AC10" i="1"/>
  <c r="AD10" i="1" s="1"/>
  <c r="AE10" i="1" s="1"/>
  <c r="AC11" i="1"/>
  <c r="AD11" i="1" s="1"/>
  <c r="AE11" i="1" s="1"/>
  <c r="AC12" i="1"/>
  <c r="AD12" i="1" s="1"/>
  <c r="AE12" i="1" s="1"/>
  <c r="AC13" i="1"/>
  <c r="AD13" i="1" s="1"/>
  <c r="AE13" i="1" s="1"/>
  <c r="AC14" i="1"/>
  <c r="AD14" i="1" s="1"/>
  <c r="AE14" i="1" s="1"/>
  <c r="AC15" i="1"/>
  <c r="AD15" i="1" s="1"/>
  <c r="AE15" i="1" s="1"/>
  <c r="AC16" i="1"/>
  <c r="AD16" i="1" s="1"/>
  <c r="AE16" i="1" s="1"/>
  <c r="AC17" i="1"/>
  <c r="AD17" i="1" s="1"/>
  <c r="AE17" i="1" s="1"/>
  <c r="AC18" i="1"/>
  <c r="AD18" i="1" s="1"/>
  <c r="AE18" i="1" s="1"/>
  <c r="AC19" i="1"/>
  <c r="AD19" i="1" s="1"/>
  <c r="AE19" i="1" s="1"/>
  <c r="AC20" i="1"/>
  <c r="AD20" i="1" s="1"/>
  <c r="AE20" i="1" s="1"/>
  <c r="AC21" i="1"/>
  <c r="AD21" i="1" s="1"/>
  <c r="AE21" i="1" s="1"/>
  <c r="AC22" i="1"/>
  <c r="AD22" i="1" s="1"/>
  <c r="AE22" i="1" s="1"/>
  <c r="AC23" i="1"/>
  <c r="AD23" i="1" s="1"/>
  <c r="AE23" i="1" s="1"/>
  <c r="AC24" i="1"/>
  <c r="AD24" i="1" s="1"/>
  <c r="AE24" i="1" s="1"/>
  <c r="AC25" i="1"/>
  <c r="AD25" i="1" s="1"/>
  <c r="AE25" i="1" s="1"/>
  <c r="AC26" i="1"/>
  <c r="AD26" i="1" s="1"/>
  <c r="AE26" i="1" s="1"/>
  <c r="AC27" i="1"/>
  <c r="AD27" i="1" s="1"/>
  <c r="AE27" i="1" s="1"/>
  <c r="AC28" i="1"/>
  <c r="AD28" i="1" s="1"/>
  <c r="AE28" i="1" s="1"/>
  <c r="AC29" i="1"/>
  <c r="AD29" i="1" s="1"/>
  <c r="AE29" i="1" s="1"/>
  <c r="AC30" i="1"/>
  <c r="AD30" i="1" s="1"/>
  <c r="AE30" i="1" s="1"/>
  <c r="AC31" i="1"/>
  <c r="AD31" i="1" s="1"/>
  <c r="AE31" i="1" s="1"/>
  <c r="AC32" i="1"/>
  <c r="AD32" i="1" s="1"/>
  <c r="AE32" i="1" s="1"/>
  <c r="AC33" i="1"/>
  <c r="AD33" i="1" s="1"/>
  <c r="AE33" i="1" s="1"/>
  <c r="AC34" i="1"/>
  <c r="AD34" i="1" s="1"/>
  <c r="AE34" i="1" s="1"/>
  <c r="AC35" i="1"/>
  <c r="AD35" i="1" s="1"/>
  <c r="AE35" i="1" s="1"/>
  <c r="AC36" i="1"/>
  <c r="AD36" i="1" s="1"/>
  <c r="AE36" i="1" s="1"/>
  <c r="AC37" i="1"/>
  <c r="AD37" i="1" s="1"/>
  <c r="AE37" i="1" s="1"/>
  <c r="AC38" i="1"/>
  <c r="AD38" i="1" s="1"/>
  <c r="AE38" i="1" s="1"/>
  <c r="AC39" i="1"/>
  <c r="AD39" i="1" s="1"/>
  <c r="AE39" i="1" s="1"/>
  <c r="AC40" i="1"/>
  <c r="AD40" i="1" s="1"/>
  <c r="AE40" i="1" s="1"/>
  <c r="AC41" i="1"/>
  <c r="AD41" i="1" s="1"/>
  <c r="AE41" i="1" s="1"/>
  <c r="AC42" i="1"/>
  <c r="AD42" i="1" s="1"/>
  <c r="AE42" i="1" s="1"/>
  <c r="AC43" i="1"/>
  <c r="AD43" i="1" s="1"/>
  <c r="AE43" i="1" s="1"/>
  <c r="AC44" i="1"/>
  <c r="AD44" i="1" s="1"/>
  <c r="AE44" i="1" s="1"/>
  <c r="AC45" i="1"/>
  <c r="AD45" i="1" s="1"/>
  <c r="AE45" i="1" s="1"/>
  <c r="AC46" i="1"/>
  <c r="AD46" i="1" s="1"/>
  <c r="AE46" i="1" s="1"/>
  <c r="AC47" i="1"/>
  <c r="AD47" i="1" s="1"/>
  <c r="AE47" i="1" s="1"/>
  <c r="AC48" i="1"/>
  <c r="AD48" i="1" s="1"/>
  <c r="AE48" i="1" s="1"/>
  <c r="AC49" i="1"/>
  <c r="AD49" i="1" s="1"/>
  <c r="AE49" i="1" s="1"/>
  <c r="AC50" i="1"/>
  <c r="AD50" i="1" s="1"/>
  <c r="AE50" i="1" s="1"/>
  <c r="AC51" i="1"/>
  <c r="AD51" i="1" s="1"/>
  <c r="AE51" i="1" s="1"/>
  <c r="X3" i="1"/>
  <c r="X4" i="1"/>
  <c r="X5" i="1"/>
  <c r="X6" i="1"/>
  <c r="X7" i="1"/>
  <c r="X8" i="1"/>
  <c r="X9" i="1"/>
  <c r="X10" i="1"/>
  <c r="X13" i="1"/>
  <c r="X14" i="1"/>
  <c r="X15" i="1"/>
  <c r="X16" i="1"/>
  <c r="X17" i="1"/>
  <c r="X18" i="1"/>
  <c r="X19" i="1"/>
  <c r="X20" i="1"/>
  <c r="X21" i="1"/>
  <c r="X22" i="1"/>
  <c r="X23" i="1"/>
  <c r="X24" i="1"/>
  <c r="X25" i="1"/>
  <c r="X26" i="1"/>
  <c r="X27" i="1"/>
  <c r="X28" i="1"/>
  <c r="X29" i="1"/>
  <c r="X30" i="1"/>
  <c r="X31" i="1"/>
  <c r="X32" i="1"/>
  <c r="X33" i="1"/>
  <c r="X34" i="1"/>
  <c r="X35" i="1"/>
  <c r="X36" i="1"/>
  <c r="X41" i="1"/>
  <c r="X42" i="1"/>
  <c r="X43" i="1"/>
  <c r="X44" i="1"/>
  <c r="X45" i="1"/>
  <c r="W3" i="1"/>
  <c r="W4" i="1"/>
  <c r="W5" i="1"/>
  <c r="W6" i="1"/>
  <c r="W7" i="1"/>
  <c r="W8" i="1"/>
  <c r="W9" i="1"/>
  <c r="W10" i="1"/>
  <c r="W13" i="1"/>
  <c r="W14" i="1"/>
  <c r="W15" i="1"/>
  <c r="W16" i="1"/>
  <c r="W17" i="1"/>
  <c r="W18" i="1"/>
  <c r="W19" i="1"/>
  <c r="W20" i="1"/>
  <c r="W21" i="1"/>
  <c r="W22" i="1"/>
  <c r="W23" i="1"/>
  <c r="W24" i="1"/>
  <c r="W25" i="1"/>
  <c r="W26" i="1"/>
  <c r="W27" i="1"/>
  <c r="W28" i="1"/>
  <c r="W29" i="1"/>
  <c r="W30" i="1"/>
  <c r="W31" i="1"/>
  <c r="W32" i="1"/>
  <c r="W33" i="1"/>
  <c r="W34" i="1"/>
  <c r="W35" i="1"/>
  <c r="W36" i="1"/>
  <c r="W41" i="1"/>
  <c r="W42" i="1"/>
  <c r="W43" i="1"/>
  <c r="W44" i="1"/>
  <c r="W45" i="1"/>
  <c r="S3" i="1"/>
  <c r="T3" i="1" s="1"/>
  <c r="S4" i="1"/>
  <c r="T4" i="1" s="1"/>
  <c r="S5" i="1"/>
  <c r="T5" i="1" s="1"/>
  <c r="S6" i="1"/>
  <c r="T6" i="1" s="1"/>
  <c r="S7" i="1"/>
  <c r="T7" i="1" s="1"/>
  <c r="S8" i="1"/>
  <c r="T8" i="1" s="1"/>
  <c r="S9" i="1"/>
  <c r="T9" i="1" s="1"/>
  <c r="S10" i="1"/>
  <c r="T10" i="1" s="1"/>
  <c r="S13" i="1"/>
  <c r="T13" i="1" s="1"/>
  <c r="S14" i="1"/>
  <c r="T14" i="1" s="1"/>
  <c r="S15" i="1"/>
  <c r="T15" i="1" s="1"/>
  <c r="S16" i="1"/>
  <c r="T16" i="1" s="1"/>
  <c r="S17" i="1"/>
  <c r="T17" i="1" s="1"/>
  <c r="S18" i="1"/>
  <c r="T18" i="1" s="1"/>
  <c r="S19" i="1"/>
  <c r="T19" i="1" s="1"/>
  <c r="S20" i="1"/>
  <c r="T20" i="1" s="1"/>
  <c r="S21" i="1"/>
  <c r="T21" i="1" s="1"/>
  <c r="S22" i="1"/>
  <c r="T22" i="1" s="1"/>
  <c r="S23" i="1"/>
  <c r="T23" i="1" s="1"/>
  <c r="S24" i="1"/>
  <c r="T24" i="1" s="1"/>
  <c r="S25" i="1"/>
  <c r="T25" i="1" s="1"/>
  <c r="S26" i="1"/>
  <c r="T26" i="1" s="1"/>
  <c r="S27" i="1"/>
  <c r="T27" i="1" s="1"/>
  <c r="S28" i="1"/>
  <c r="T28" i="1" s="1"/>
  <c r="S29" i="1"/>
  <c r="T29" i="1" s="1"/>
  <c r="S30" i="1"/>
  <c r="T30" i="1" s="1"/>
  <c r="S31" i="1"/>
  <c r="T31" i="1" s="1"/>
  <c r="S32" i="1"/>
  <c r="T32" i="1" s="1"/>
  <c r="S33" i="1"/>
  <c r="T33" i="1" s="1"/>
  <c r="S34" i="1"/>
  <c r="T34" i="1" s="1"/>
  <c r="S35" i="1"/>
  <c r="T35" i="1" s="1"/>
  <c r="S36" i="1"/>
  <c r="T36" i="1" s="1"/>
  <c r="S41" i="1"/>
  <c r="T41" i="1" s="1"/>
  <c r="S42" i="1"/>
  <c r="T42" i="1" s="1"/>
  <c r="S43" i="1"/>
  <c r="T43" i="1" s="1"/>
  <c r="S44" i="1"/>
  <c r="T44" i="1" s="1"/>
  <c r="S45" i="1"/>
  <c r="T45" i="1" s="1"/>
  <c r="O3" i="1"/>
  <c r="O4" i="1"/>
  <c r="O5" i="1"/>
  <c r="O6" i="1"/>
  <c r="O7" i="1"/>
  <c r="O8" i="1"/>
  <c r="O9" i="1"/>
  <c r="O10" i="1"/>
  <c r="O13" i="1"/>
  <c r="O14" i="1"/>
  <c r="O15" i="1"/>
  <c r="O16" i="1"/>
  <c r="O17" i="1"/>
  <c r="O18" i="1"/>
  <c r="O19" i="1"/>
  <c r="O20" i="1"/>
  <c r="O21" i="1"/>
  <c r="O22" i="1"/>
  <c r="O23" i="1"/>
  <c r="O24" i="1"/>
  <c r="O25" i="1"/>
  <c r="O26" i="1"/>
  <c r="O27" i="1"/>
  <c r="O28" i="1"/>
  <c r="O29" i="1"/>
  <c r="O30" i="1"/>
  <c r="O31" i="1"/>
  <c r="O32" i="1"/>
  <c r="O33" i="1"/>
  <c r="O34" i="1"/>
  <c r="O35" i="1"/>
  <c r="O36" i="1"/>
  <c r="O41" i="1"/>
  <c r="O42" i="1"/>
  <c r="O43" i="1"/>
  <c r="O44" i="1"/>
  <c r="O45" i="1"/>
  <c r="N3" i="1"/>
  <c r="N4" i="1"/>
  <c r="N5" i="1"/>
  <c r="N6" i="1"/>
  <c r="N7" i="1"/>
  <c r="N8" i="1"/>
  <c r="N9" i="1"/>
  <c r="N10" i="1"/>
  <c r="N13" i="1"/>
  <c r="N14" i="1"/>
  <c r="N15" i="1"/>
  <c r="N16" i="1"/>
  <c r="N17" i="1"/>
  <c r="N18" i="1"/>
  <c r="N19" i="1"/>
  <c r="N20" i="1"/>
  <c r="N21" i="1"/>
  <c r="N22" i="1"/>
  <c r="N23" i="1"/>
  <c r="N24" i="1"/>
  <c r="N25" i="1"/>
  <c r="N26" i="1"/>
  <c r="N27" i="1"/>
  <c r="N28" i="1"/>
  <c r="N29" i="1"/>
  <c r="N30" i="1"/>
  <c r="N31" i="1"/>
  <c r="N32" i="1"/>
  <c r="N33" i="1"/>
  <c r="N34" i="1"/>
  <c r="N35" i="1"/>
  <c r="N36" i="1"/>
  <c r="N41" i="1"/>
  <c r="N42" i="1"/>
  <c r="N43" i="1"/>
  <c r="N44" i="1"/>
  <c r="N45" i="1"/>
  <c r="J3" i="1"/>
  <c r="Y3" i="1" s="1"/>
  <c r="J4" i="1"/>
  <c r="Y4" i="1" s="1"/>
  <c r="J5" i="1"/>
  <c r="Y5" i="1" s="1"/>
  <c r="J6" i="1"/>
  <c r="Y6" i="1" s="1"/>
  <c r="J7" i="1"/>
  <c r="Y7" i="1" s="1"/>
  <c r="J8" i="1"/>
  <c r="Y8" i="1" s="1"/>
  <c r="J9" i="1"/>
  <c r="Y9" i="1" s="1"/>
  <c r="J10" i="1"/>
  <c r="Y10" i="1" s="1"/>
  <c r="J11" i="1"/>
  <c r="Y11" i="1" s="1"/>
  <c r="J12" i="1"/>
  <c r="Y12" i="1" s="1"/>
  <c r="J13" i="1"/>
  <c r="Y13" i="1" s="1"/>
  <c r="J14" i="1"/>
  <c r="Y14" i="1" s="1"/>
  <c r="J15" i="1"/>
  <c r="Y15" i="1" s="1"/>
  <c r="J16" i="1"/>
  <c r="Y16" i="1" s="1"/>
  <c r="J17" i="1"/>
  <c r="Y17" i="1" s="1"/>
  <c r="J18" i="1"/>
  <c r="Y18" i="1" s="1"/>
  <c r="J19" i="1"/>
  <c r="Y19" i="1" s="1"/>
  <c r="J20" i="1"/>
  <c r="Y20" i="1" s="1"/>
  <c r="J21" i="1"/>
  <c r="Y21" i="1" s="1"/>
  <c r="J22" i="1"/>
  <c r="Y22" i="1" s="1"/>
  <c r="J23" i="1"/>
  <c r="Y23" i="1" s="1"/>
  <c r="J24" i="1"/>
  <c r="Y24" i="1" s="1"/>
  <c r="J25" i="1"/>
  <c r="Y25" i="1" s="1"/>
  <c r="J26" i="1"/>
  <c r="Y26" i="1" s="1"/>
  <c r="J27" i="1"/>
  <c r="Y27" i="1" s="1"/>
  <c r="J28" i="1"/>
  <c r="Y28" i="1" s="1"/>
  <c r="J29" i="1"/>
  <c r="Y29" i="1" s="1"/>
  <c r="J30" i="1"/>
  <c r="Y30" i="1" s="1"/>
  <c r="J31" i="1"/>
  <c r="Y31" i="1" s="1"/>
  <c r="J32" i="1"/>
  <c r="Y32" i="1" s="1"/>
  <c r="J33" i="1"/>
  <c r="Y33" i="1" s="1"/>
  <c r="J34" i="1"/>
  <c r="Y34" i="1" s="1"/>
  <c r="J35" i="1"/>
  <c r="Y35" i="1" s="1"/>
  <c r="J36" i="1"/>
  <c r="Y36" i="1" s="1"/>
  <c r="J37" i="1"/>
  <c r="Y37" i="1" s="1"/>
  <c r="J38" i="1"/>
  <c r="Y38" i="1" s="1"/>
  <c r="J39" i="1"/>
  <c r="Y39" i="1" s="1"/>
  <c r="J40" i="1"/>
  <c r="Y40" i="1" s="1"/>
  <c r="J41" i="1"/>
  <c r="Y41" i="1" s="1"/>
  <c r="J42" i="1"/>
  <c r="Y42" i="1" s="1"/>
  <c r="J43" i="1"/>
  <c r="Y43" i="1" s="1"/>
  <c r="J44" i="1"/>
  <c r="Y44" i="1" s="1"/>
  <c r="J45" i="1"/>
  <c r="Y45" i="1" s="1"/>
  <c r="J46" i="1"/>
  <c r="Y46" i="1" s="1"/>
  <c r="J47" i="1"/>
  <c r="Y47" i="1" s="1"/>
  <c r="J48" i="1"/>
  <c r="Y48" i="1" s="1"/>
  <c r="J49" i="1"/>
  <c r="Y49" i="1" s="1"/>
  <c r="J50" i="1"/>
  <c r="Y50" i="1" s="1"/>
  <c r="J51" i="1"/>
  <c r="Y51" i="1" s="1"/>
  <c r="V38" i="1"/>
  <c r="W38" i="1" s="1"/>
  <c r="V11" i="1"/>
  <c r="V12" i="1"/>
  <c r="W12" i="1" s="1"/>
  <c r="V39" i="1"/>
  <c r="X39" i="1" s="1"/>
  <c r="V40" i="1"/>
  <c r="X40" i="1" s="1"/>
  <c r="V46" i="1"/>
  <c r="W46" i="1" s="1"/>
  <c r="V47" i="1"/>
  <c r="X47" i="1" s="1"/>
  <c r="V48" i="1"/>
  <c r="W48" i="1" s="1"/>
  <c r="V49" i="1"/>
  <c r="W49" i="1" s="1"/>
  <c r="V37" i="1"/>
  <c r="X37" i="1" s="1"/>
  <c r="R38" i="1"/>
  <c r="S38" i="1" s="1"/>
  <c r="T38" i="1" s="1"/>
  <c r="R11" i="1"/>
  <c r="S11" i="1" s="1"/>
  <c r="T11" i="1" s="1"/>
  <c r="R12" i="1"/>
  <c r="S12" i="1" s="1"/>
  <c r="T12" i="1" s="1"/>
  <c r="R39" i="1"/>
  <c r="S39" i="1" s="1"/>
  <c r="T39" i="1" s="1"/>
  <c r="R40" i="1"/>
  <c r="S40" i="1" s="1"/>
  <c r="T40" i="1" s="1"/>
  <c r="R46" i="1"/>
  <c r="S46" i="1" s="1"/>
  <c r="T46" i="1" s="1"/>
  <c r="R47" i="1"/>
  <c r="S47" i="1" s="1"/>
  <c r="T47" i="1" s="1"/>
  <c r="R48" i="1"/>
  <c r="S48" i="1" s="1"/>
  <c r="T48" i="1" s="1"/>
  <c r="R49" i="1"/>
  <c r="S49" i="1" s="1"/>
  <c r="T49" i="1" s="1"/>
  <c r="R37" i="1"/>
  <c r="S37" i="1" s="1"/>
  <c r="T37" i="1" s="1"/>
  <c r="M38" i="1"/>
  <c r="O38" i="1" s="1"/>
  <c r="M11" i="1"/>
  <c r="N11" i="1" s="1"/>
  <c r="M12" i="1"/>
  <c r="O12" i="1" s="1"/>
  <c r="M39" i="1"/>
  <c r="O39" i="1" s="1"/>
  <c r="M40" i="1"/>
  <c r="N40" i="1" s="1"/>
  <c r="M46" i="1"/>
  <c r="O46" i="1" s="1"/>
  <c r="M47" i="1"/>
  <c r="M48" i="1"/>
  <c r="N48" i="1" s="1"/>
  <c r="M49" i="1"/>
  <c r="O49" i="1" s="1"/>
  <c r="M37" i="1"/>
  <c r="N37" i="1" s="1"/>
  <c r="N49" i="1" l="1"/>
  <c r="N46" i="1"/>
  <c r="O37" i="1"/>
  <c r="W40" i="1"/>
  <c r="N38" i="1"/>
  <c r="X48" i="1"/>
  <c r="N39" i="1"/>
  <c r="O11" i="1"/>
  <c r="W39" i="1"/>
  <c r="W47" i="1"/>
  <c r="W37" i="1"/>
  <c r="X46" i="1"/>
  <c r="X38" i="1"/>
  <c r="N12" i="1"/>
  <c r="O40" i="1"/>
  <c r="N47" i="1"/>
  <c r="O47" i="1"/>
  <c r="O48" i="1"/>
  <c r="X12" i="1"/>
  <c r="X49" i="1"/>
  <c r="W11" i="1"/>
  <c r="X11" i="1"/>
  <c r="F6" i="2"/>
  <c r="E6" i="2"/>
  <c r="D5" i="2"/>
  <c r="C5" i="2"/>
  <c r="S2" i="1" l="1"/>
  <c r="T2" i="1" s="1"/>
  <c r="X2" i="1" l="1"/>
  <c r="O2" i="1"/>
  <c r="AK2" i="1" l="1"/>
  <c r="AL2" i="1" s="1"/>
  <c r="AM2" i="1" s="1"/>
  <c r="AG2" i="1"/>
  <c r="AH2" i="1" s="1"/>
  <c r="AC2" i="1"/>
  <c r="AD2" i="1" s="1"/>
  <c r="AE2" i="1" s="1"/>
  <c r="W2" i="1"/>
  <c r="N2" i="1"/>
  <c r="J2" i="1"/>
  <c r="Y2" i="1" s="1"/>
</calcChain>
</file>

<file path=xl/sharedStrings.xml><?xml version="1.0" encoding="utf-8"?>
<sst xmlns="http://schemas.openxmlformats.org/spreadsheetml/2006/main" count="460" uniqueCount="206">
  <si>
    <t>Active Transportation</t>
  </si>
  <si>
    <t>Density</t>
  </si>
  <si>
    <t>Exurban</t>
  </si>
  <si>
    <t>2006 Population</t>
  </si>
  <si>
    <t>Active Core</t>
  </si>
  <si>
    <t>Transit Suburb</t>
  </si>
  <si>
    <t>Auto Suburb</t>
  </si>
  <si>
    <t>Total</t>
  </si>
  <si>
    <t>notes</t>
  </si>
  <si>
    <t>Driver</t>
  </si>
  <si>
    <t>Passenger</t>
  </si>
  <si>
    <t>Walk</t>
  </si>
  <si>
    <t>Bike</t>
  </si>
  <si>
    <t>Other</t>
  </si>
  <si>
    <t>CMA data</t>
  </si>
  <si>
    <t>AREA_NAME</t>
  </si>
  <si>
    <t>2006 Private Dwellings</t>
  </si>
  <si>
    <t>2006 Private Dwellings: Occupied by Usual Residents</t>
  </si>
  <si>
    <t>Land Area, sq km</t>
  </si>
  <si>
    <t>Land Area, sq km: Persons per sq km</t>
  </si>
  <si>
    <t>Land Area, sq km: Dwellings per sq km</t>
  </si>
  <si>
    <t>GEOUID 2016</t>
  </si>
  <si>
    <t>Pop 2016</t>
  </si>
  <si>
    <t>Pop 2011</t>
  </si>
  <si>
    <t>Total DU</t>
  </si>
  <si>
    <t>Occu DU</t>
  </si>
  <si>
    <t>PopDenSqKm</t>
  </si>
  <si>
    <t>AreaSqKm</t>
  </si>
  <si>
    <t>Total Commute</t>
  </si>
  <si>
    <t>Transit</t>
  </si>
  <si>
    <t>Public Transit</t>
  </si>
  <si>
    <t>Average Share</t>
  </si>
  <si>
    <t>Exurban threshold</t>
  </si>
  <si>
    <r>
      <t>&lt; 150 ppl / km</t>
    </r>
    <r>
      <rPr>
        <vertAlign val="superscript"/>
        <sz val="11"/>
        <color theme="1"/>
        <rFont val="Calibri"/>
        <family val="2"/>
        <scheme val="minor"/>
      </rPr>
      <t>2</t>
    </r>
  </si>
  <si>
    <t>Active Core Floor (higher value used)</t>
  </si>
  <si>
    <t>Transit Suburb Floor (higher value used)</t>
  </si>
  <si>
    <t>2006
Population</t>
  </si>
  <si>
    <t>2006
Population
(%)</t>
  </si>
  <si>
    <t>2016
Population</t>
  </si>
  <si>
    <t>2016
Population
(%)</t>
  </si>
  <si>
    <t>Population Growth
2006-2016</t>
  </si>
  <si>
    <t>Sherbrooke</t>
  </si>
  <si>
    <t>CMA Total</t>
  </si>
  <si>
    <t>% Population Growth
2006-2016</t>
  </si>
  <si>
    <t>% of Total Population Growth
2006-2016</t>
  </si>
  <si>
    <t>&lt;-- Moving Backward</t>
  </si>
  <si>
    <t>2006
Total Dwelling Units</t>
  </si>
  <si>
    <t>2006
Total Dwelling Units (%)</t>
  </si>
  <si>
    <t>2016
Total Dwelling Units</t>
  </si>
  <si>
    <t>2016
Total Dwelling Units (%)</t>
  </si>
  <si>
    <t>Total Dwelling Unit Growth
2006-2016</t>
  </si>
  <si>
    <t>% Total Dwelling Unit Growth
2006-2016</t>
  </si>
  <si>
    <t>% of Total Dwelling Unit Growth
2006-2016</t>
  </si>
  <si>
    <t>2006
Occupied Dwelling Units</t>
  </si>
  <si>
    <t>2006
Occupied Dwelling Units (%)</t>
  </si>
  <si>
    <t>2016
Occupied Dwelling Units</t>
  </si>
  <si>
    <t>2016
Occupied Dwelling Units (%)</t>
  </si>
  <si>
    <t>Occupied Dwelling Unit Growth
2006-2016</t>
  </si>
  <si>
    <t>% Occupied Dwelling Unit Growth
2006-2016</t>
  </si>
  <si>
    <t>% of Total Occupied Dwelling Unit Growth
2006-2016</t>
  </si>
  <si>
    <t>National Average for CMAs</t>
  </si>
  <si>
    <t>*National Floor must be at least 50% higher than the national average for CMAs for active cores, and must exceed 50% of national average for CMAs for transit suburbs (see Notes 2 &amp; 3 in Gordon &amp; Janzen [2013])</t>
  </si>
  <si>
    <t>split</t>
  </si>
  <si>
    <t>n/a</t>
  </si>
  <si>
    <t>new CT</t>
  </si>
  <si>
    <t>Downtown S</t>
  </si>
  <si>
    <t xml:space="preserve"> NRock Forest-Saint-Elie-Deauville</t>
  </si>
  <si>
    <t>Le Vieux-Nord</t>
  </si>
  <si>
    <t>val-du-lac</t>
  </si>
  <si>
    <t>Rock Forest-Saint-Elie-Deauville</t>
  </si>
  <si>
    <t>Belvedere-Heights</t>
  </si>
  <si>
    <t>Fleurimont</t>
  </si>
  <si>
    <t>Magog &amp; Omerville</t>
  </si>
  <si>
    <t xml:space="preserve">Magog </t>
  </si>
  <si>
    <t>Val-Joli</t>
  </si>
  <si>
    <t>Orford</t>
  </si>
  <si>
    <t>2016 CTDataMaker using new 2016 Classifications</t>
  </si>
  <si>
    <t>Unclassified</t>
  </si>
  <si>
    <t>244330002.00</t>
  </si>
  <si>
    <t>CMA</t>
  </si>
  <si>
    <t>244330005.00</t>
  </si>
  <si>
    <t>244330006.00</t>
  </si>
  <si>
    <t>244330007.00</t>
  </si>
  <si>
    <t>244330010.00</t>
  </si>
  <si>
    <t>244330011.00</t>
  </si>
  <si>
    <t>244330012.00</t>
  </si>
  <si>
    <t>244330013.00</t>
  </si>
  <si>
    <t>244330014.00</t>
  </si>
  <si>
    <t>244330017.00</t>
  </si>
  <si>
    <t>244330001.00</t>
  </si>
  <si>
    <t>244330015.01</t>
  </si>
  <si>
    <t>244330018.00</t>
  </si>
  <si>
    <t>244330019.01</t>
  </si>
  <si>
    <t>244330019.02</t>
  </si>
  <si>
    <t>244330100.00</t>
  </si>
  <si>
    <t>244330110.04</t>
  </si>
  <si>
    <t>244330110.06</t>
  </si>
  <si>
    <t>244330110.07</t>
  </si>
  <si>
    <t>244330111.05</t>
  </si>
  <si>
    <t>244330111.06</t>
  </si>
  <si>
    <t>244330111.07</t>
  </si>
  <si>
    <t>244330111.08</t>
  </si>
  <si>
    <t>244330400.00</t>
  </si>
  <si>
    <t>244330110.01</t>
  </si>
  <si>
    <t>244330110.03</t>
  </si>
  <si>
    <t>244330111.02</t>
  </si>
  <si>
    <t>244330112.00</t>
  </si>
  <si>
    <t>244330113.00</t>
  </si>
  <si>
    <t>244330200.00</t>
  </si>
  <si>
    <t>244330201.00</t>
  </si>
  <si>
    <t>244330202.00</t>
  </si>
  <si>
    <t>244330300.01</t>
  </si>
  <si>
    <t>244330300.02</t>
  </si>
  <si>
    <t>244330003.00</t>
  </si>
  <si>
    <t>244330004.00</t>
  </si>
  <si>
    <t>244330008.00</t>
  </si>
  <si>
    <t>244330009.00</t>
  </si>
  <si>
    <t>244330015.02</t>
  </si>
  <si>
    <t>244330016.00</t>
  </si>
  <si>
    <t>244330111.01</t>
  </si>
  <si>
    <t>CMA/CA</t>
  </si>
  <si>
    <t>Name</t>
  </si>
  <si>
    <t>Total Employed Labour Force 15 ~dress by Mode of Transportation</t>
  </si>
  <si>
    <t>Total Employed Labour Force 15 ~tion: Car, truck, van as driver</t>
  </si>
  <si>
    <t>Total Employed Labour Force 15 ~n: Car, truck, van as passenger</t>
  </si>
  <si>
    <t>Total Employed Labour Force 15 ~ Transportation: Public transit</t>
  </si>
  <si>
    <t>Public transit %</t>
  </si>
  <si>
    <t>Total Employed Labour Force 15 ~ Transportation: Walked to work</t>
  </si>
  <si>
    <t>Total Employed Labour Force 15 ~Mode of Transportation: Bicycle</t>
  </si>
  <si>
    <t>Total Active Transportation</t>
  </si>
  <si>
    <t>Active Transportation %</t>
  </si>
  <si>
    <t>Total Employed Labour Force 15 ~e of Transportation: Motorcycle</t>
  </si>
  <si>
    <t>Total Employed Labour Force 15 ~Mode of Transportation: Taxicab</t>
  </si>
  <si>
    <t>Total Employed Labour Force 15 ~of Transportation: Other method</t>
  </si>
  <si>
    <t>Classification</t>
  </si>
  <si>
    <t>Overview</t>
  </si>
  <si>
    <t>This file contains the 2016 and 2006 CMA Census data used for the production of the Canadian Suburbs Project (hyperlink)</t>
  </si>
  <si>
    <t xml:space="preserve">Principal Investigator: David L.A. Gordon </t>
  </si>
  <si>
    <t>Research Team: Chris Willms, Lyra Hindrichs, Kassidee Fior, Emily Goldney, Shuhong Lin, and Ben McCauley</t>
  </si>
  <si>
    <t>Queen's University, School of Urban and Regional Planning, 2018</t>
  </si>
  <si>
    <t xml:space="preserve">Classifications </t>
  </si>
  <si>
    <r>
      <rPr>
        <i/>
        <sz val="10"/>
        <color theme="1"/>
        <rFont val="Calibri"/>
        <family val="2"/>
        <scheme val="minor"/>
      </rPr>
      <t>Exurban</t>
    </r>
    <r>
      <rPr>
        <sz val="10"/>
        <color theme="1"/>
        <rFont val="Calibri"/>
        <family val="2"/>
        <scheme val="minor"/>
      </rPr>
      <t xml:space="preserve"> areas are defined as areas with gross population density less than 150 people per square kilometre.</t>
    </r>
  </si>
  <si>
    <r>
      <rPr>
        <i/>
        <sz val="10"/>
        <color theme="1"/>
        <rFont val="Calibri"/>
        <family val="2"/>
        <scheme val="minor"/>
      </rPr>
      <t>Active Cores</t>
    </r>
    <r>
      <rPr>
        <sz val="10"/>
        <color theme="1"/>
        <rFont val="Calibri"/>
        <family val="2"/>
        <scheme val="minor"/>
      </rPr>
      <t xml:space="preserve"> are defined as CTs with active transit greater than 150% of the metro average for the journey to work and greater than 50% of the national average.*</t>
    </r>
  </si>
  <si>
    <r>
      <rPr>
        <i/>
        <sz val="10"/>
        <color theme="1"/>
        <rFont val="Calibri"/>
        <family val="2"/>
        <scheme val="minor"/>
      </rPr>
      <t>Transit Suburbs</t>
    </r>
    <r>
      <rPr>
        <sz val="10"/>
        <color theme="1"/>
        <rFont val="Calibri"/>
        <family val="2"/>
        <scheme val="minor"/>
      </rPr>
      <t xml:space="preserve"> are defined as CTs with transit use greater than 150% of the metro average for journey to work, active transit less than 150% of the metro average, and transit use at least greater than 50% of the national average.*</t>
    </r>
  </si>
  <si>
    <r>
      <rPr>
        <i/>
        <sz val="10"/>
        <color theme="1"/>
        <rFont val="Calibri"/>
        <family val="2"/>
        <scheme val="minor"/>
      </rPr>
      <t>Auto Suburbs</t>
    </r>
    <r>
      <rPr>
        <sz val="10"/>
        <color theme="1"/>
        <rFont val="Calibri"/>
        <family val="2"/>
        <scheme val="minor"/>
      </rPr>
      <t xml:space="preserve"> are defined as CTs with a gross population density greater than 150 people per square kilometre, transit use less than 150% of the metro average, and active transit less than 150% of the metro average.*</t>
    </r>
  </si>
  <si>
    <t>* Where the metro floor did not exceed the national floor, the national floor was used (based on averages derived from raw data nationally for all CMAs only)</t>
  </si>
  <si>
    <t xml:space="preserve"> </t>
  </si>
  <si>
    <t>Sheets</t>
  </si>
  <si>
    <t>2006 Original</t>
  </si>
  <si>
    <t>contains original 2006 Census data provided by Statistics Canada and downloaded from PCensus</t>
  </si>
  <si>
    <t>2016 Original</t>
  </si>
  <si>
    <t>contains original 2016 Census data provided by Statistics Canada and downloaded from Computing in the Humanities and Social Sciences (CHASS) through University of Toronto</t>
  </si>
  <si>
    <t>2016 Datamaker</t>
  </si>
  <si>
    <t>classifies 2016 Census data by the Research Team using the 'T9' classification update from Gordon &amp; Janzen's (2013) 'T8' model</t>
  </si>
  <si>
    <t>estimates 2006 data based on values from Allen &amp; Taylor (2018)</t>
  </si>
  <si>
    <t>compares classifications for 2006 and 2016</t>
  </si>
  <si>
    <t>Thresholds</t>
  </si>
  <si>
    <t>contains calculations used to determine active transport and public transit classification floors for 2016</t>
  </si>
  <si>
    <t xml:space="preserve">Summary </t>
  </si>
  <si>
    <t>contains 2006 - 2016 changes for population, total dwelling unit, and occupied dwelling unit data</t>
  </si>
  <si>
    <t>Sources</t>
  </si>
  <si>
    <r>
      <t xml:space="preserve">Allen, J., &amp; Taylor, Z. (2018). A new tool for neighbourhood change research: The Canadian longitudinal census tract database, 1971-2016: Canadian longitudinal tract database. </t>
    </r>
    <r>
      <rPr>
        <i/>
        <sz val="10"/>
        <color theme="1"/>
        <rFont val="Calibri"/>
        <family val="2"/>
        <scheme val="minor"/>
      </rPr>
      <t>The Canadian Geographer</t>
    </r>
    <r>
      <rPr>
        <sz val="10"/>
        <color theme="1"/>
        <rFont val="Calibri"/>
        <family val="2"/>
        <scheme val="minor"/>
      </rPr>
      <t>, doi:10.1111/cag.12467</t>
    </r>
  </si>
  <si>
    <r>
      <t xml:space="preserve">Gordon, D., &amp; Janzen, M. (2013). Suburban nation? Estimating the size of Canada’s suburban population. </t>
    </r>
    <r>
      <rPr>
        <i/>
        <sz val="10"/>
        <rFont val="Calibri"/>
        <family val="2"/>
        <scheme val="minor"/>
      </rPr>
      <t>Journal of Architectural and Planning Research, 30</t>
    </r>
    <r>
      <rPr>
        <sz val="10"/>
        <rFont val="Calibri"/>
        <family val="2"/>
        <scheme val="minor"/>
      </rPr>
      <t>(3), 197-220.</t>
    </r>
  </si>
  <si>
    <t>Neighbourhood</t>
  </si>
  <si>
    <t>2016
Census Tract ID</t>
  </si>
  <si>
    <t xml:space="preserve">2006
split CT reference
</t>
  </si>
  <si>
    <t>2006
split CT weight apportioned</t>
  </si>
  <si>
    <t xml:space="preserve">2006
split CT population
</t>
  </si>
  <si>
    <t>2006
split CT 
total dwelling units</t>
  </si>
  <si>
    <t>2006
split CT occupied dwelling units</t>
  </si>
  <si>
    <t>2006
Census Tract ID</t>
  </si>
  <si>
    <t>Area (2016)
Square Km</t>
  </si>
  <si>
    <t>Area (2016)
Hectares</t>
  </si>
  <si>
    <t>2011
Population</t>
  </si>
  <si>
    <t>Population
Growth
2006-16</t>
  </si>
  <si>
    <t>Population
Growth %
2006-16</t>
  </si>
  <si>
    <t>Population Density per square Km
2016</t>
  </si>
  <si>
    <t>Total DU Growth
2006-16</t>
  </si>
  <si>
    <t>Total DU Growth %
2006-16</t>
  </si>
  <si>
    <t>2006
Occuped Dwelling Units</t>
  </si>
  <si>
    <t>Occupied DU Growth
2006-16</t>
  </si>
  <si>
    <t>Occupied DU Growth %
2006-16</t>
  </si>
  <si>
    <t>Occupied DU
Density per hectare
2016</t>
  </si>
  <si>
    <t>Total Commuters
2016</t>
  </si>
  <si>
    <t>Auto Drivers</t>
  </si>
  <si>
    <t>Auto Passengers</t>
  </si>
  <si>
    <t>Auto
Total</t>
  </si>
  <si>
    <t>Auto
%</t>
  </si>
  <si>
    <t>Total Auto Normalized</t>
  </si>
  <si>
    <t>Public Transit
Total</t>
  </si>
  <si>
    <t>Public Transit
%</t>
  </si>
  <si>
    <t xml:space="preserve">Public Transit
Normalized </t>
  </si>
  <si>
    <t>Walkers</t>
  </si>
  <si>
    <t>Cyclists</t>
  </si>
  <si>
    <t>Active Transport Total</t>
  </si>
  <si>
    <t>Active Transport
%</t>
  </si>
  <si>
    <t>Active Transport
Normalized</t>
  </si>
  <si>
    <t>Other Transport Method</t>
  </si>
  <si>
    <t>2016
'T9' model
Classification</t>
  </si>
  <si>
    <t>2006
'T9' model
Classification</t>
  </si>
  <si>
    <t>A note on the 'T9' update</t>
  </si>
  <si>
    <t>- New for the 2016 census, the “T9” model follows the same methodology as the “T8” model, with one small exception regarding CMA threshold calculations for public transit and active transportation floors.</t>
  </si>
  <si>
    <t>- “T8” calculated these floors as an average of the already-calculated census tract shares. This produced suitable results but did not match the method by which Statistics Canada calculates census metropolitan averages for the journey to work.</t>
  </si>
  <si>
    <t>- “T9” updates this method to calculate floors using total raw count sums to arrive at CMA thresholds. This method matches that used by Statistics Canada. (hyperlink)</t>
  </si>
  <si>
    <t>- Regarding national thresholds for active transport and public transit, these are calculated using CMA totals only and exclude all other populations in Canada, including Census Agglomerations.</t>
  </si>
  <si>
    <t>Note:
Weighted-values produced by Allen and Taylor (2018) were utilized for estimating 2006 data in cases of census tract splits for 2016. While useful, these values sometimes produce non-sensical split references from 2016 to 2006 census tracts. Visual inspection of each split was carried-out which resulted in the intentional omission of some Allen and Taylor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</si>
</sst>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_ ;\-#,##0\ "/>
    <numFmt numFmtId="167" formatCode="0.000000"/>
  </numFmts>
  <fonts count="3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0"/>
      <name val="Calibri"/>
      <family val="2"/>
    </font>
    <font>
      <b/>
      <sz val="10"/>
      <color theme="1"/>
      <name val="Calibri"/>
      <family val="2"/>
      <scheme val="minor"/>
    </font>
    <font>
      <b/>
      <sz val="10"/>
      <name val="Calibri"/>
      <family val="2"/>
      <scheme val="minor"/>
    </font>
    <font>
      <sz val="10"/>
      <color theme="1"/>
      <name val="Calibri"/>
      <family val="2"/>
      <scheme val="minor"/>
    </font>
    <font>
      <sz val="10"/>
      <name val="Calibri"/>
      <family val="2"/>
      <scheme val="minor"/>
    </font>
    <font>
      <vertAlign val="superscript"/>
      <sz val="11"/>
      <color theme="1"/>
      <name val="Calibri"/>
      <family val="2"/>
      <scheme val="minor"/>
    </font>
    <font>
      <sz val="10"/>
      <color theme="1"/>
      <name val="Calibri"/>
      <family val="2"/>
    </font>
    <font>
      <sz val="10"/>
      <color theme="0"/>
      <name val="Calibri"/>
      <family val="2"/>
      <scheme val="minor"/>
    </font>
    <font>
      <sz val="10"/>
      <color rgb="FF006100"/>
      <name val="Calibri"/>
      <family val="2"/>
      <scheme val="minor"/>
    </font>
    <font>
      <sz val="8"/>
      <color theme="1"/>
      <name val="Calibri"/>
      <family val="2"/>
      <scheme val="minor"/>
    </font>
    <font>
      <u/>
      <sz val="11"/>
      <color theme="10"/>
      <name val="Calibri"/>
      <family val="2"/>
      <scheme val="minor"/>
    </font>
    <font>
      <b/>
      <sz val="10"/>
      <color theme="0"/>
      <name val="Calibri"/>
      <family val="2"/>
      <scheme val="minor"/>
    </font>
    <font>
      <i/>
      <sz val="10"/>
      <color theme="1"/>
      <name val="Calibri"/>
      <family val="2"/>
      <scheme val="minor"/>
    </font>
    <font>
      <sz val="10"/>
      <color theme="1"/>
      <name val="Times New Roman"/>
      <family val="1"/>
    </font>
    <font>
      <i/>
      <sz val="10"/>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rgb="FFA8A800"/>
        <bgColor indexed="64"/>
      </patternFill>
    </fill>
    <fill>
      <patternFill patternType="solid">
        <fgColor rgb="FFE6E600"/>
        <bgColor indexed="64"/>
      </patternFill>
    </fill>
    <fill>
      <patternFill patternType="solid">
        <fgColor rgb="FFFFFFBE"/>
        <bgColor indexed="64"/>
      </patternFill>
    </fill>
    <fill>
      <patternFill patternType="solid">
        <fgColor theme="1"/>
        <bgColor indexed="64"/>
      </patternFill>
    </fill>
    <fill>
      <patternFill patternType="solid">
        <fgColor theme="0" tint="-0.14999847407452621"/>
        <bgColor indexed="64"/>
      </patternFill>
    </fill>
    <fill>
      <patternFill patternType="solid">
        <fgColor theme="5" tint="0.39997558519241921"/>
        <bgColor indexed="64"/>
      </patternFill>
    </fill>
  </fills>
  <borders count="6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medium">
        <color auto="1"/>
      </left>
      <right/>
      <top/>
      <bottom/>
      <diagonal/>
    </border>
    <border>
      <left style="medium">
        <color auto="1"/>
      </left>
      <right/>
      <top/>
      <bottom style="medium">
        <color auto="1"/>
      </bottom>
      <diagonal/>
    </border>
    <border>
      <left style="thick">
        <color auto="1"/>
      </left>
      <right style="thick">
        <color auto="1"/>
      </right>
      <top/>
      <bottom/>
      <diagonal/>
    </border>
    <border>
      <left/>
      <right style="thick">
        <color auto="1"/>
      </right>
      <top/>
      <bottom/>
      <diagonal/>
    </border>
    <border>
      <left style="thick">
        <color auto="1"/>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top style="thick">
        <color auto="1"/>
      </top>
      <bottom style="thick">
        <color auto="1"/>
      </bottom>
      <diagonal/>
    </border>
    <border>
      <left style="thin">
        <color auto="1"/>
      </left>
      <right style="thick">
        <color auto="1"/>
      </right>
      <top style="thick">
        <color auto="1"/>
      </top>
      <bottom style="thick">
        <color auto="1"/>
      </bottom>
      <diagonal/>
    </border>
    <border>
      <left/>
      <right style="thin">
        <color auto="1"/>
      </right>
      <top style="thick">
        <color auto="1"/>
      </top>
      <bottom style="thick">
        <color auto="1"/>
      </bottom>
      <diagonal/>
    </border>
    <border>
      <left style="thin">
        <color auto="1"/>
      </left>
      <right style="thick">
        <color auto="1"/>
      </right>
      <top/>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auto="1"/>
      </left>
      <right/>
      <top style="thin">
        <color auto="1"/>
      </top>
      <bottom/>
      <diagonal/>
    </border>
    <border>
      <left style="medium">
        <color indexed="64"/>
      </left>
      <right style="thin">
        <color indexed="64"/>
      </right>
      <top style="thin">
        <color indexed="64"/>
      </top>
      <bottom/>
      <diagonal/>
    </border>
    <border>
      <left style="thin">
        <color indexed="64"/>
      </left>
      <right style="medium">
        <color indexed="64"/>
      </right>
      <top style="thin">
        <color auto="1"/>
      </top>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auto="1"/>
      </left>
      <right/>
      <top style="thin">
        <color auto="1"/>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medium">
        <color auto="1"/>
      </left>
      <right style="medium">
        <color indexed="64"/>
      </right>
      <top style="thin">
        <color auto="1"/>
      </top>
      <bottom style="medium">
        <color indexed="64"/>
      </bottom>
      <diagonal/>
    </border>
    <border>
      <left/>
      <right/>
      <top/>
      <bottom style="thick">
        <color auto="1"/>
      </bottom>
      <diagonal/>
    </border>
    <border>
      <left style="thick">
        <color auto="1"/>
      </left>
      <right/>
      <top/>
      <bottom style="thick">
        <color auto="1"/>
      </bottom>
      <diagonal/>
    </border>
    <border>
      <left/>
      <right style="thick">
        <color auto="1"/>
      </right>
      <top/>
      <bottom style="thick">
        <color auto="1"/>
      </bottom>
      <diagonal/>
    </border>
  </borders>
  <cellStyleXfs count="45">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29" fillId="0" borderId="0" applyNumberFormat="0" applyFill="0" applyBorder="0" applyAlignment="0" applyProtection="0"/>
  </cellStyleXfs>
  <cellXfs count="277">
    <xf numFmtId="0" fontId="0" fillId="0" borderId="0" xfId="0"/>
    <xf numFmtId="0" fontId="16" fillId="0" borderId="0" xfId="0" applyFont="1"/>
    <xf numFmtId="0" fontId="0" fillId="0" borderId="0" xfId="0" applyFill="1"/>
    <xf numFmtId="2" fontId="0" fillId="0" borderId="0" xfId="0" applyNumberFormat="1"/>
    <xf numFmtId="0" fontId="20" fillId="0" borderId="22" xfId="0" applyFont="1" applyFill="1" applyBorder="1" applyAlignment="1">
      <alignment horizontal="center" vertical="center" wrapText="1"/>
    </xf>
    <xf numFmtId="4" fontId="20" fillId="0" borderId="23" xfId="0" applyNumberFormat="1" applyFont="1" applyFill="1" applyBorder="1" applyAlignment="1">
      <alignment horizontal="center" vertical="center" wrapText="1"/>
    </xf>
    <xf numFmtId="3" fontId="20" fillId="0" borderId="24" xfId="0" applyNumberFormat="1" applyFont="1" applyFill="1" applyBorder="1" applyAlignment="1">
      <alignment horizontal="center" vertical="center" wrapText="1"/>
    </xf>
    <xf numFmtId="3" fontId="20" fillId="0" borderId="26" xfId="0" applyNumberFormat="1"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27" xfId="0" applyFont="1" applyFill="1" applyBorder="1" applyAlignment="1">
      <alignment horizontal="center" vertical="center" wrapText="1"/>
    </xf>
    <xf numFmtId="0" fontId="20" fillId="0" borderId="28" xfId="0" applyFont="1" applyFill="1" applyBorder="1" applyAlignment="1">
      <alignment horizontal="center" vertical="center" wrapText="1"/>
    </xf>
    <xf numFmtId="3" fontId="20" fillId="0" borderId="27" xfId="0" applyNumberFormat="1" applyFont="1" applyFill="1" applyBorder="1" applyAlignment="1">
      <alignment horizontal="center" vertical="center" wrapText="1"/>
    </xf>
    <xf numFmtId="2" fontId="23" fillId="0" borderId="11" xfId="1" applyNumberFormat="1" applyFont="1" applyFill="1" applyBorder="1" applyAlignment="1">
      <alignment horizontal="center"/>
    </xf>
    <xf numFmtId="2" fontId="23" fillId="0" borderId="11" xfId="7" applyNumberFormat="1" applyFont="1" applyFill="1" applyBorder="1" applyAlignment="1">
      <alignment horizontal="center"/>
    </xf>
    <xf numFmtId="164" fontId="23" fillId="0" borderId="29" xfId="7" applyNumberFormat="1" applyFont="1" applyFill="1" applyBorder="1" applyAlignment="1">
      <alignment horizontal="center"/>
    </xf>
    <xf numFmtId="0" fontId="22" fillId="0" borderId="0" xfId="0" applyFont="1" applyAlignment="1">
      <alignment horizontal="center"/>
    </xf>
    <xf numFmtId="3" fontId="21" fillId="0" borderId="25" xfId="0" applyNumberFormat="1" applyFont="1" applyFill="1" applyBorder="1" applyAlignment="1">
      <alignment horizontal="center" vertical="center" wrapText="1"/>
    </xf>
    <xf numFmtId="3" fontId="23" fillId="0" borderId="15" xfId="7" applyNumberFormat="1" applyFont="1" applyFill="1" applyBorder="1" applyAlignment="1">
      <alignment horizontal="center"/>
    </xf>
    <xf numFmtId="3" fontId="23" fillId="0" borderId="0" xfId="7" applyNumberFormat="1" applyFont="1" applyFill="1" applyBorder="1" applyAlignment="1">
      <alignment horizontal="center"/>
    </xf>
    <xf numFmtId="165" fontId="23" fillId="0" borderId="0" xfId="1" applyNumberFormat="1" applyFont="1" applyFill="1" applyBorder="1" applyAlignment="1">
      <alignment horizontal="center"/>
    </xf>
    <xf numFmtId="0" fontId="0" fillId="33" borderId="17" xfId="0" applyFill="1" applyBorder="1"/>
    <xf numFmtId="0" fontId="18" fillId="0" borderId="30" xfId="0" applyFont="1" applyBorder="1" applyAlignment="1">
      <alignment horizontal="center" vertical="center"/>
    </xf>
    <xf numFmtId="0" fontId="0" fillId="0" borderId="0" xfId="0" applyFill="1" applyBorder="1"/>
    <xf numFmtId="0" fontId="0" fillId="33" borderId="13" xfId="0" applyFill="1" applyBorder="1"/>
    <xf numFmtId="0" fontId="16" fillId="0" borderId="33"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35" xfId="0" applyFont="1" applyFill="1" applyBorder="1" applyAlignment="1">
      <alignment horizontal="center" vertical="center" wrapText="1"/>
    </xf>
    <xf numFmtId="0" fontId="16" fillId="0" borderId="0" xfId="0" applyFont="1" applyFill="1" applyBorder="1" applyAlignment="1">
      <alignment horizontal="center"/>
    </xf>
    <xf numFmtId="0" fontId="16" fillId="0" borderId="17" xfId="0" applyFont="1" applyBorder="1"/>
    <xf numFmtId="0" fontId="0" fillId="33" borderId="30" xfId="0" applyFill="1" applyBorder="1" applyAlignment="1">
      <alignment horizontal="center"/>
    </xf>
    <xf numFmtId="10" fontId="0" fillId="0" borderId="19" xfId="0" applyNumberFormat="1" applyFill="1" applyBorder="1" applyAlignment="1">
      <alignment horizontal="center"/>
    </xf>
    <xf numFmtId="10" fontId="0" fillId="0" borderId="18" xfId="1" applyNumberFormat="1" applyFont="1" applyFill="1" applyBorder="1" applyAlignment="1">
      <alignment horizontal="center"/>
    </xf>
    <xf numFmtId="10" fontId="0" fillId="0" borderId="31" xfId="0" applyNumberFormat="1" applyFill="1" applyBorder="1" applyAlignment="1">
      <alignment horizontal="center"/>
    </xf>
    <xf numFmtId="10" fontId="0" fillId="0" borderId="32" xfId="1" applyNumberFormat="1" applyFont="1" applyFill="1" applyBorder="1" applyAlignment="1">
      <alignment horizontal="center"/>
    </xf>
    <xf numFmtId="0" fontId="0" fillId="0" borderId="0" xfId="0" applyFill="1" applyBorder="1" applyAlignment="1">
      <alignment horizontal="center"/>
    </xf>
    <xf numFmtId="0" fontId="16" fillId="0" borderId="12" xfId="0" applyFont="1" applyBorder="1"/>
    <xf numFmtId="0" fontId="0" fillId="0" borderId="36" xfId="0" applyFill="1" applyBorder="1" applyAlignment="1">
      <alignment horizontal="center"/>
    </xf>
    <xf numFmtId="10" fontId="0" fillId="33" borderId="10" xfId="0" applyNumberFormat="1" applyFill="1" applyBorder="1" applyAlignment="1">
      <alignment horizontal="center"/>
    </xf>
    <xf numFmtId="10" fontId="0" fillId="33" borderId="11" xfId="1" applyNumberFormat="1" applyFont="1" applyFill="1" applyBorder="1" applyAlignment="1">
      <alignment horizontal="center"/>
    </xf>
    <xf numFmtId="10" fontId="0" fillId="33" borderId="0" xfId="0" applyNumberFormat="1" applyFill="1" applyBorder="1" applyAlignment="1">
      <alignment horizontal="center"/>
    </xf>
    <xf numFmtId="10" fontId="0" fillId="33" borderId="37" xfId="1" applyNumberFormat="1" applyFont="1" applyFill="1" applyBorder="1" applyAlignment="1">
      <alignment horizontal="center"/>
    </xf>
    <xf numFmtId="10" fontId="0" fillId="0" borderId="0" xfId="0" applyNumberFormat="1" applyFill="1" applyBorder="1" applyAlignment="1">
      <alignment horizontal="center"/>
    </xf>
    <xf numFmtId="0" fontId="0" fillId="33" borderId="36" xfId="0" applyFill="1" applyBorder="1" applyAlignment="1">
      <alignment horizontal="center"/>
    </xf>
    <xf numFmtId="10" fontId="18" fillId="0" borderId="10" xfId="1" applyNumberFormat="1" applyFont="1" applyFill="1" applyBorder="1" applyAlignment="1">
      <alignment horizontal="center"/>
    </xf>
    <xf numFmtId="10" fontId="18" fillId="0" borderId="11" xfId="1" applyNumberFormat="1" applyFont="1" applyFill="1" applyBorder="1" applyAlignment="1">
      <alignment horizontal="center"/>
    </xf>
    <xf numFmtId="0" fontId="0" fillId="33" borderId="0" xfId="0" applyFill="1" applyBorder="1" applyAlignment="1">
      <alignment horizontal="center"/>
    </xf>
    <xf numFmtId="0" fontId="0" fillId="33" borderId="37" xfId="0" applyFill="1" applyBorder="1" applyAlignment="1">
      <alignment horizontal="center"/>
    </xf>
    <xf numFmtId="10" fontId="0" fillId="0" borderId="0" xfId="1" applyNumberFormat="1" applyFont="1" applyFill="1" applyBorder="1" applyAlignment="1">
      <alignment horizontal="center"/>
    </xf>
    <xf numFmtId="0" fontId="16" fillId="0" borderId="13" xfId="0" applyFont="1" applyBorder="1"/>
    <xf numFmtId="0" fontId="0" fillId="33" borderId="33" xfId="0" applyFill="1" applyBorder="1" applyAlignment="1">
      <alignment horizontal="center"/>
    </xf>
    <xf numFmtId="0" fontId="0" fillId="33" borderId="21" xfId="0" applyFill="1" applyBorder="1" applyAlignment="1">
      <alignment horizontal="center"/>
    </xf>
    <xf numFmtId="0" fontId="0" fillId="33" borderId="20" xfId="0" applyFill="1" applyBorder="1" applyAlignment="1">
      <alignment horizontal="center"/>
    </xf>
    <xf numFmtId="10" fontId="18" fillId="0" borderId="34" xfId="1" applyNumberFormat="1" applyFont="1" applyFill="1" applyBorder="1" applyAlignment="1">
      <alignment horizontal="center"/>
    </xf>
    <xf numFmtId="10" fontId="18" fillId="0" borderId="35" xfId="1" applyNumberFormat="1" applyFont="1" applyFill="1" applyBorder="1" applyAlignment="1">
      <alignment horizontal="center"/>
    </xf>
    <xf numFmtId="0" fontId="25" fillId="0" borderId="0" xfId="0" applyFont="1" applyAlignment="1">
      <alignment horizontal="center"/>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22" fillId="34" borderId="42" xfId="0" applyFont="1" applyFill="1" applyBorder="1"/>
    <xf numFmtId="166" fontId="22" fillId="34" borderId="43" xfId="43" applyNumberFormat="1" applyFont="1" applyFill="1" applyBorder="1" applyAlignment="1">
      <alignment horizontal="center"/>
    </xf>
    <xf numFmtId="165" fontId="22" fillId="34" borderId="44" xfId="0" applyNumberFormat="1" applyFont="1" applyFill="1" applyBorder="1" applyAlignment="1">
      <alignment horizontal="center"/>
    </xf>
    <xf numFmtId="165" fontId="22" fillId="34" borderId="44" xfId="1" applyNumberFormat="1" applyFont="1" applyFill="1" applyBorder="1" applyAlignment="1">
      <alignment horizontal="center"/>
    </xf>
    <xf numFmtId="166" fontId="22" fillId="34" borderId="43" xfId="0" applyNumberFormat="1" applyFont="1" applyFill="1" applyBorder="1" applyAlignment="1">
      <alignment horizontal="center"/>
    </xf>
    <xf numFmtId="165" fontId="22" fillId="34" borderId="45" xfId="1" applyNumberFormat="1" applyFont="1" applyFill="1" applyBorder="1" applyAlignment="1">
      <alignment horizontal="center"/>
    </xf>
    <xf numFmtId="0" fontId="22" fillId="35" borderId="46" xfId="0" applyFont="1" applyFill="1" applyBorder="1"/>
    <xf numFmtId="166" fontId="22" fillId="35" borderId="47" xfId="43" applyNumberFormat="1" applyFont="1" applyFill="1" applyBorder="1" applyAlignment="1">
      <alignment horizontal="center"/>
    </xf>
    <xf numFmtId="165" fontId="22" fillId="35" borderId="48" xfId="0" applyNumberFormat="1" applyFont="1" applyFill="1" applyBorder="1" applyAlignment="1">
      <alignment horizontal="center"/>
    </xf>
    <xf numFmtId="165" fontId="22" fillId="35" borderId="48" xfId="1" applyNumberFormat="1" applyFont="1" applyFill="1" applyBorder="1" applyAlignment="1">
      <alignment horizontal="center"/>
    </xf>
    <xf numFmtId="166" fontId="22" fillId="35" borderId="47" xfId="0" applyNumberFormat="1" applyFont="1" applyFill="1" applyBorder="1" applyAlignment="1">
      <alignment horizontal="center"/>
    </xf>
    <xf numFmtId="165" fontId="22" fillId="35" borderId="49" xfId="1" applyNumberFormat="1" applyFont="1" applyFill="1" applyBorder="1" applyAlignment="1">
      <alignment horizontal="center"/>
    </xf>
    <xf numFmtId="0" fontId="22" fillId="36" borderId="46" xfId="0" applyFont="1" applyFill="1" applyBorder="1"/>
    <xf numFmtId="166" fontId="22" fillId="36" borderId="47" xfId="43" applyNumberFormat="1" applyFont="1" applyFill="1" applyBorder="1" applyAlignment="1">
      <alignment horizontal="center"/>
    </xf>
    <xf numFmtId="165" fontId="22" fillId="36" borderId="48" xfId="0" applyNumberFormat="1" applyFont="1" applyFill="1" applyBorder="1" applyAlignment="1">
      <alignment horizontal="center"/>
    </xf>
    <xf numFmtId="165" fontId="22" fillId="36" borderId="48" xfId="1" applyNumberFormat="1" applyFont="1" applyFill="1" applyBorder="1" applyAlignment="1">
      <alignment horizontal="center"/>
    </xf>
    <xf numFmtId="166" fontId="22" fillId="36" borderId="47" xfId="0" applyNumberFormat="1" applyFont="1" applyFill="1" applyBorder="1" applyAlignment="1">
      <alignment horizontal="center"/>
    </xf>
    <xf numFmtId="165" fontId="22" fillId="36" borderId="49" xfId="1" applyNumberFormat="1" applyFont="1" applyFill="1" applyBorder="1" applyAlignment="1">
      <alignment horizontal="center"/>
    </xf>
    <xf numFmtId="0" fontId="22" fillId="0" borderId="50" xfId="0" applyFont="1" applyBorder="1"/>
    <xf numFmtId="166" fontId="22" fillId="0" borderId="51" xfId="43" applyNumberFormat="1" applyFont="1" applyBorder="1" applyAlignment="1">
      <alignment horizontal="center"/>
    </xf>
    <xf numFmtId="165" fontId="22" fillId="0" borderId="52" xfId="0" applyNumberFormat="1" applyFont="1" applyBorder="1" applyAlignment="1">
      <alignment horizontal="center"/>
    </xf>
    <xf numFmtId="165" fontId="22" fillId="0" borderId="52" xfId="1" applyNumberFormat="1" applyFont="1" applyBorder="1" applyAlignment="1">
      <alignment horizontal="center"/>
    </xf>
    <xf numFmtId="166" fontId="22" fillId="0" borderId="51" xfId="0" applyNumberFormat="1" applyFont="1" applyBorder="1" applyAlignment="1">
      <alignment horizontal="center"/>
    </xf>
    <xf numFmtId="165" fontId="22" fillId="0" borderId="53" xfId="1" applyNumberFormat="1" applyFont="1" applyBorder="1" applyAlignment="1">
      <alignment horizontal="center"/>
    </xf>
    <xf numFmtId="0" fontId="20" fillId="0" borderId="38" xfId="0" applyFont="1" applyBorder="1"/>
    <xf numFmtId="166" fontId="20" fillId="0" borderId="39" xfId="43" applyNumberFormat="1" applyFont="1" applyBorder="1" applyAlignment="1">
      <alignment horizontal="center"/>
    </xf>
    <xf numFmtId="10" fontId="22" fillId="0" borderId="40" xfId="0" applyNumberFormat="1" applyFont="1" applyBorder="1" applyAlignment="1">
      <alignment horizontal="center"/>
    </xf>
    <xf numFmtId="0" fontId="20" fillId="0" borderId="40" xfId="0" applyFont="1" applyBorder="1" applyAlignment="1">
      <alignment horizontal="center"/>
    </xf>
    <xf numFmtId="166" fontId="20" fillId="0" borderId="39" xfId="0" applyNumberFormat="1" applyFont="1" applyBorder="1" applyAlignment="1">
      <alignment horizontal="center"/>
    </xf>
    <xf numFmtId="165" fontId="20" fillId="0" borderId="40" xfId="1" applyNumberFormat="1" applyFont="1" applyBorder="1" applyAlignment="1">
      <alignment horizontal="center"/>
    </xf>
    <xf numFmtId="165" fontId="20" fillId="0" borderId="41" xfId="0" applyNumberFormat="1" applyFont="1" applyBorder="1" applyAlignment="1">
      <alignment horizontal="center"/>
    </xf>
    <xf numFmtId="0" fontId="22" fillId="0" borderId="0" xfId="0" applyFont="1" applyFill="1"/>
    <xf numFmtId="0" fontId="16" fillId="0" borderId="34" xfId="0" applyFont="1" applyFill="1" applyBorder="1" applyAlignment="1">
      <alignment horizontal="center" vertical="center" wrapText="1"/>
    </xf>
    <xf numFmtId="3" fontId="19" fillId="0" borderId="0" xfId="0" quotePrefix="1" applyNumberFormat="1" applyFont="1" applyAlignment="1">
      <alignment horizontal="center"/>
    </xf>
    <xf numFmtId="0" fontId="20" fillId="0" borderId="23" xfId="0" applyFont="1" applyFill="1" applyBorder="1" applyAlignment="1">
      <alignment horizontal="center" vertical="center" wrapText="1"/>
    </xf>
    <xf numFmtId="3" fontId="19" fillId="0" borderId="0" xfId="0" quotePrefix="1" applyNumberFormat="1" applyFont="1" applyBorder="1" applyAlignment="1">
      <alignment horizontal="center"/>
    </xf>
    <xf numFmtId="3" fontId="23" fillId="34" borderId="15" xfId="7" applyNumberFormat="1" applyFont="1" applyFill="1" applyBorder="1" applyAlignment="1">
      <alignment horizontal="center"/>
    </xf>
    <xf numFmtId="3" fontId="19" fillId="34" borderId="0" xfId="0" quotePrefix="1" applyNumberFormat="1" applyFont="1" applyFill="1" applyAlignment="1">
      <alignment horizontal="center"/>
    </xf>
    <xf numFmtId="3" fontId="23" fillId="34" borderId="0" xfId="7" applyNumberFormat="1" applyFont="1" applyFill="1" applyBorder="1" applyAlignment="1">
      <alignment horizontal="center"/>
    </xf>
    <xf numFmtId="165" fontId="23" fillId="34" borderId="0" xfId="1" applyNumberFormat="1" applyFont="1" applyFill="1" applyBorder="1" applyAlignment="1">
      <alignment horizontal="center"/>
    </xf>
    <xf numFmtId="164" fontId="23" fillId="34" borderId="29" xfId="7" applyNumberFormat="1" applyFont="1" applyFill="1" applyBorder="1" applyAlignment="1">
      <alignment horizontal="center"/>
    </xf>
    <xf numFmtId="2" fontId="23" fillId="34" borderId="11" xfId="1" applyNumberFormat="1" applyFont="1" applyFill="1" applyBorder="1" applyAlignment="1">
      <alignment horizontal="center"/>
    </xf>
    <xf numFmtId="2" fontId="23" fillId="34" borderId="11" xfId="7" applyNumberFormat="1" applyFont="1" applyFill="1" applyBorder="1" applyAlignment="1">
      <alignment horizontal="center"/>
    </xf>
    <xf numFmtId="3" fontId="19" fillId="34" borderId="0" xfId="0" quotePrefix="1" applyNumberFormat="1" applyFont="1" applyFill="1" applyBorder="1" applyAlignment="1">
      <alignment horizontal="center"/>
    </xf>
    <xf numFmtId="3" fontId="23" fillId="36" borderId="15" xfId="7" applyNumberFormat="1" applyFont="1" applyFill="1" applyBorder="1" applyAlignment="1">
      <alignment horizontal="center"/>
    </xf>
    <xf numFmtId="3" fontId="19" fillId="36" borderId="0" xfId="0" quotePrefix="1" applyNumberFormat="1" applyFont="1" applyFill="1" applyAlignment="1">
      <alignment horizontal="center"/>
    </xf>
    <xf numFmtId="3" fontId="23" fillId="36" borderId="0" xfId="7" applyNumberFormat="1" applyFont="1" applyFill="1" applyBorder="1" applyAlignment="1">
      <alignment horizontal="center"/>
    </xf>
    <xf numFmtId="165" fontId="23" fillId="36" borderId="0" xfId="1" applyNumberFormat="1" applyFont="1" applyFill="1" applyBorder="1" applyAlignment="1">
      <alignment horizontal="center"/>
    </xf>
    <xf numFmtId="164" fontId="23" fillId="36" borderId="29" xfId="7" applyNumberFormat="1" applyFont="1" applyFill="1" applyBorder="1" applyAlignment="1">
      <alignment horizontal="center"/>
    </xf>
    <xf numFmtId="2" fontId="23" fillId="36" borderId="11" xfId="1" applyNumberFormat="1" applyFont="1" applyFill="1" applyBorder="1" applyAlignment="1">
      <alignment horizontal="center"/>
    </xf>
    <xf numFmtId="2" fontId="23" fillId="36" borderId="11" xfId="7" applyNumberFormat="1" applyFont="1" applyFill="1" applyBorder="1" applyAlignment="1">
      <alignment horizontal="center"/>
    </xf>
    <xf numFmtId="3" fontId="19" fillId="36" borderId="0" xfId="0" quotePrefix="1" applyNumberFormat="1" applyFont="1" applyFill="1" applyBorder="1" applyAlignment="1">
      <alignment horizontal="center"/>
    </xf>
    <xf numFmtId="3" fontId="23" fillId="35" borderId="15" xfId="7" applyNumberFormat="1" applyFont="1" applyFill="1" applyBorder="1" applyAlignment="1">
      <alignment horizontal="center"/>
    </xf>
    <xf numFmtId="3" fontId="19" fillId="35" borderId="0" xfId="0" quotePrefix="1" applyNumberFormat="1" applyFont="1" applyFill="1" applyAlignment="1">
      <alignment horizontal="center"/>
    </xf>
    <xf numFmtId="3" fontId="23" fillId="35" borderId="0" xfId="7" applyNumberFormat="1" applyFont="1" applyFill="1" applyBorder="1" applyAlignment="1">
      <alignment horizontal="center"/>
    </xf>
    <xf numFmtId="165" fontId="23" fillId="35" borderId="0" xfId="1" applyNumberFormat="1" applyFont="1" applyFill="1" applyBorder="1" applyAlignment="1">
      <alignment horizontal="center"/>
    </xf>
    <xf numFmtId="164" fontId="23" fillId="35" borderId="29" xfId="7" applyNumberFormat="1" applyFont="1" applyFill="1" applyBorder="1" applyAlignment="1">
      <alignment horizontal="center"/>
    </xf>
    <xf numFmtId="2" fontId="23" fillId="35" borderId="11" xfId="1" applyNumberFormat="1" applyFont="1" applyFill="1" applyBorder="1" applyAlignment="1">
      <alignment horizontal="center"/>
    </xf>
    <xf numFmtId="2" fontId="23" fillId="35" borderId="11" xfId="7" applyNumberFormat="1" applyFont="1" applyFill="1" applyBorder="1" applyAlignment="1">
      <alignment horizontal="center"/>
    </xf>
    <xf numFmtId="3" fontId="0" fillId="0" borderId="0" xfId="0" applyNumberFormat="1"/>
    <xf numFmtId="0" fontId="26" fillId="37" borderId="0" xfId="0" applyFont="1" applyFill="1" applyAlignment="1">
      <alignment horizontal="center"/>
    </xf>
    <xf numFmtId="0" fontId="23" fillId="34" borderId="14" xfId="0" applyFont="1" applyFill="1" applyBorder="1" applyAlignment="1">
      <alignment horizontal="center"/>
    </xf>
    <xf numFmtId="167" fontId="23" fillId="34" borderId="0" xfId="0" applyNumberFormat="1" applyFont="1" applyFill="1" applyBorder="1" applyAlignment="1">
      <alignment horizontal="center"/>
    </xf>
    <xf numFmtId="3" fontId="23" fillId="34" borderId="0" xfId="0" applyNumberFormat="1" applyFont="1" applyFill="1" applyBorder="1" applyAlignment="1">
      <alignment horizontal="center"/>
    </xf>
    <xf numFmtId="4" fontId="23" fillId="34" borderId="16" xfId="0" applyNumberFormat="1" applyFont="1" applyFill="1" applyBorder="1" applyAlignment="1">
      <alignment horizontal="center"/>
    </xf>
    <xf numFmtId="3" fontId="23" fillId="34" borderId="0" xfId="0" applyNumberFormat="1" applyFont="1" applyFill="1" applyAlignment="1">
      <alignment horizontal="center"/>
    </xf>
    <xf numFmtId="0" fontId="23" fillId="34" borderId="0" xfId="0" applyFont="1" applyFill="1" applyAlignment="1">
      <alignment horizontal="center"/>
    </xf>
    <xf numFmtId="3" fontId="23" fillId="34" borderId="16" xfId="0" applyNumberFormat="1" applyFont="1" applyFill="1" applyBorder="1" applyAlignment="1">
      <alignment horizontal="center"/>
    </xf>
    <xf numFmtId="3" fontId="23" fillId="34" borderId="11" xfId="0" applyNumberFormat="1" applyFont="1" applyFill="1" applyBorder="1" applyAlignment="1">
      <alignment horizontal="center"/>
    </xf>
    <xf numFmtId="0" fontId="23" fillId="36" borderId="0" xfId="0" applyFont="1" applyFill="1" applyAlignment="1">
      <alignment horizontal="center"/>
    </xf>
    <xf numFmtId="0" fontId="23" fillId="35" borderId="14" xfId="0" applyFont="1" applyFill="1" applyBorder="1" applyAlignment="1">
      <alignment horizontal="center"/>
    </xf>
    <xf numFmtId="167" fontId="23" fillId="35" borderId="0" xfId="0" applyNumberFormat="1" applyFont="1" applyFill="1" applyBorder="1" applyAlignment="1">
      <alignment horizontal="center"/>
    </xf>
    <xf numFmtId="3" fontId="23" fillId="35" borderId="0" xfId="0" applyNumberFormat="1" applyFont="1" applyFill="1" applyBorder="1" applyAlignment="1">
      <alignment horizontal="center"/>
    </xf>
    <xf numFmtId="4" fontId="23" fillId="35" borderId="16" xfId="0" applyNumberFormat="1" applyFont="1" applyFill="1" applyBorder="1" applyAlignment="1">
      <alignment horizontal="center"/>
    </xf>
    <xf numFmtId="3" fontId="23" fillId="35" borderId="0" xfId="0" applyNumberFormat="1" applyFont="1" applyFill="1" applyAlignment="1">
      <alignment horizontal="center"/>
    </xf>
    <xf numFmtId="0" fontId="23" fillId="35" borderId="0" xfId="0" applyFont="1" applyFill="1" applyAlignment="1">
      <alignment horizontal="center"/>
    </xf>
    <xf numFmtId="3" fontId="23" fillId="35" borderId="16" xfId="0" applyNumberFormat="1" applyFont="1" applyFill="1" applyBorder="1" applyAlignment="1">
      <alignment horizontal="center"/>
    </xf>
    <xf numFmtId="3" fontId="23" fillId="35" borderId="11" xfId="0" applyNumberFormat="1" applyFont="1" applyFill="1" applyBorder="1" applyAlignment="1">
      <alignment horizontal="center"/>
    </xf>
    <xf numFmtId="0" fontId="23" fillId="36" borderId="14" xfId="0" applyFont="1" applyFill="1" applyBorder="1" applyAlignment="1">
      <alignment horizontal="center"/>
    </xf>
    <xf numFmtId="4" fontId="23" fillId="36" borderId="16" xfId="0" applyNumberFormat="1" applyFont="1" applyFill="1" applyBorder="1" applyAlignment="1">
      <alignment horizontal="center"/>
    </xf>
    <xf numFmtId="3" fontId="23" fillId="36" borderId="0" xfId="0" applyNumberFormat="1" applyFont="1" applyFill="1" applyAlignment="1">
      <alignment horizontal="center"/>
    </xf>
    <xf numFmtId="3" fontId="23" fillId="36" borderId="16" xfId="0" applyNumberFormat="1" applyFont="1" applyFill="1" applyBorder="1" applyAlignment="1">
      <alignment horizontal="center"/>
    </xf>
    <xf numFmtId="3" fontId="23" fillId="36" borderId="0" xfId="0" applyNumberFormat="1" applyFont="1" applyFill="1" applyBorder="1" applyAlignment="1">
      <alignment horizontal="center"/>
    </xf>
    <xf numFmtId="3" fontId="23" fillId="36" borderId="11" xfId="0" applyNumberFormat="1" applyFont="1" applyFill="1" applyBorder="1" applyAlignment="1">
      <alignment horizontal="center"/>
    </xf>
    <xf numFmtId="167" fontId="23" fillId="36" borderId="0" xfId="0" applyNumberFormat="1" applyFont="1" applyFill="1" applyBorder="1" applyAlignment="1">
      <alignment horizontal="center"/>
    </xf>
    <xf numFmtId="0" fontId="23" fillId="0" borderId="14" xfId="0" applyFont="1" applyFill="1" applyBorder="1" applyAlignment="1">
      <alignment horizontal="center"/>
    </xf>
    <xf numFmtId="167" fontId="23" fillId="0" borderId="0" xfId="0" applyNumberFormat="1" applyFont="1" applyFill="1" applyBorder="1" applyAlignment="1">
      <alignment horizontal="center"/>
    </xf>
    <xf numFmtId="3" fontId="23" fillId="0" borderId="0" xfId="0" applyNumberFormat="1" applyFont="1" applyFill="1" applyBorder="1" applyAlignment="1">
      <alignment horizontal="center"/>
    </xf>
    <xf numFmtId="4" fontId="23" fillId="0" borderId="16" xfId="0" applyNumberFormat="1" applyFont="1" applyFill="1" applyBorder="1" applyAlignment="1">
      <alignment horizontal="center"/>
    </xf>
    <xf numFmtId="3" fontId="23" fillId="0" borderId="0" xfId="0" applyNumberFormat="1" applyFont="1" applyFill="1" applyAlignment="1">
      <alignment horizontal="center"/>
    </xf>
    <xf numFmtId="0" fontId="23" fillId="0" borderId="0" xfId="0" applyFont="1" applyFill="1" applyAlignment="1">
      <alignment horizontal="center"/>
    </xf>
    <xf numFmtId="3" fontId="23" fillId="0" borderId="16" xfId="0" applyNumberFormat="1" applyFont="1" applyFill="1" applyBorder="1" applyAlignment="1">
      <alignment horizontal="center"/>
    </xf>
    <xf numFmtId="3" fontId="23" fillId="0" borderId="11" xfId="0" applyNumberFormat="1" applyFont="1" applyFill="1" applyBorder="1" applyAlignment="1">
      <alignment horizontal="center"/>
    </xf>
    <xf numFmtId="0" fontId="23" fillId="0" borderId="0" xfId="0" applyFont="1" applyAlignment="1">
      <alignment horizontal="center"/>
    </xf>
    <xf numFmtId="3" fontId="19" fillId="0" borderId="0" xfId="0" applyNumberFormat="1" applyFont="1" applyAlignment="1">
      <alignment horizontal="center"/>
    </xf>
    <xf numFmtId="1" fontId="20" fillId="0" borderId="24" xfId="0" applyNumberFormat="1" applyFont="1" applyFill="1" applyBorder="1" applyAlignment="1">
      <alignment horizontal="center" vertical="center" wrapText="1"/>
    </xf>
    <xf numFmtId="2" fontId="23" fillId="34" borderId="0" xfId="0" applyNumberFormat="1" applyFont="1" applyFill="1" applyBorder="1" applyAlignment="1">
      <alignment horizontal="center"/>
    </xf>
    <xf numFmtId="2" fontId="23" fillId="35" borderId="0" xfId="0" applyNumberFormat="1" applyFont="1" applyFill="1" applyBorder="1" applyAlignment="1">
      <alignment horizontal="center"/>
    </xf>
    <xf numFmtId="2" fontId="23" fillId="36" borderId="0" xfId="0" applyNumberFormat="1" applyFont="1" applyFill="1" applyBorder="1" applyAlignment="1">
      <alignment horizontal="center"/>
    </xf>
    <xf numFmtId="2" fontId="23" fillId="0" borderId="0" xfId="0" applyNumberFormat="1" applyFont="1" applyFill="1" applyBorder="1" applyAlignment="1">
      <alignment horizontal="center"/>
    </xf>
    <xf numFmtId="2" fontId="20" fillId="0" borderId="22" xfId="0" applyNumberFormat="1" applyFont="1" applyFill="1" applyBorder="1" applyAlignment="1">
      <alignment horizontal="center" vertical="center" wrapText="1"/>
    </xf>
    <xf numFmtId="2" fontId="23" fillId="34" borderId="14" xfId="0" applyNumberFormat="1" applyFont="1" applyFill="1" applyBorder="1" applyAlignment="1">
      <alignment horizontal="center"/>
    </xf>
    <xf numFmtId="2" fontId="23" fillId="35" borderId="14" xfId="0" applyNumberFormat="1" applyFont="1" applyFill="1" applyBorder="1" applyAlignment="1">
      <alignment horizontal="center"/>
    </xf>
    <xf numFmtId="2" fontId="23" fillId="36" borderId="14" xfId="0" applyNumberFormat="1" applyFont="1" applyFill="1" applyBorder="1" applyAlignment="1">
      <alignment horizontal="center"/>
    </xf>
    <xf numFmtId="2" fontId="23" fillId="0" borderId="14" xfId="0" applyNumberFormat="1" applyFont="1" applyFill="1" applyBorder="1" applyAlignment="1">
      <alignment horizontal="center"/>
    </xf>
    <xf numFmtId="2" fontId="19" fillId="34" borderId="14" xfId="0" quotePrefix="1" applyNumberFormat="1" applyFont="1" applyFill="1" applyBorder="1" applyAlignment="1">
      <alignment horizontal="center"/>
    </xf>
    <xf numFmtId="2" fontId="19" fillId="35" borderId="14" xfId="0" quotePrefix="1" applyNumberFormat="1" applyFont="1" applyFill="1" applyBorder="1" applyAlignment="1">
      <alignment horizontal="center"/>
    </xf>
    <xf numFmtId="2" fontId="19" fillId="36" borderId="14" xfId="0" quotePrefix="1" applyNumberFormat="1" applyFont="1" applyFill="1" applyBorder="1" applyAlignment="1">
      <alignment horizontal="center"/>
    </xf>
    <xf numFmtId="2" fontId="19" fillId="0" borderId="14" xfId="0" quotePrefix="1" applyNumberFormat="1" applyFont="1" applyBorder="1" applyAlignment="1">
      <alignment horizontal="center"/>
    </xf>
    <xf numFmtId="0" fontId="23" fillId="0" borderId="14" xfId="0" applyFont="1" applyBorder="1" applyAlignment="1">
      <alignment horizontal="center"/>
    </xf>
    <xf numFmtId="3" fontId="19" fillId="35" borderId="0" xfId="0" quotePrefix="1" applyNumberFormat="1" applyFont="1" applyFill="1" applyBorder="1" applyAlignment="1">
      <alignment horizontal="center"/>
    </xf>
    <xf numFmtId="3" fontId="19" fillId="0" borderId="0" xfId="0" applyNumberFormat="1" applyFont="1" applyBorder="1" applyAlignment="1">
      <alignment horizontal="center"/>
    </xf>
    <xf numFmtId="0" fontId="22" fillId="34" borderId="0" xfId="0" applyFont="1" applyFill="1" applyBorder="1" applyAlignment="1">
      <alignment horizontal="left"/>
    </xf>
    <xf numFmtId="0" fontId="22" fillId="35" borderId="0" xfId="0" applyFont="1" applyFill="1" applyBorder="1" applyAlignment="1">
      <alignment horizontal="left"/>
    </xf>
    <xf numFmtId="0" fontId="22" fillId="36" borderId="0" xfId="0" applyFont="1" applyFill="1" applyBorder="1" applyAlignment="1">
      <alignment horizontal="left"/>
    </xf>
    <xf numFmtId="0" fontId="22" fillId="0" borderId="0" xfId="0" applyFont="1" applyFill="1" applyBorder="1" applyAlignment="1">
      <alignment horizontal="left"/>
    </xf>
    <xf numFmtId="0" fontId="27" fillId="2" borderId="0" xfId="7" applyFont="1" applyBorder="1" applyAlignment="1">
      <alignment horizontal="left"/>
    </xf>
    <xf numFmtId="2" fontId="23" fillId="2" borderId="14" xfId="7" applyNumberFormat="1" applyFont="1" applyBorder="1" applyAlignment="1">
      <alignment horizontal="center"/>
    </xf>
    <xf numFmtId="2" fontId="23" fillId="2" borderId="0" xfId="7" applyNumberFormat="1" applyFont="1" applyBorder="1" applyAlignment="1">
      <alignment horizontal="center"/>
    </xf>
    <xf numFmtId="167" fontId="23" fillId="2" borderId="0" xfId="7" applyNumberFormat="1" applyFont="1" applyBorder="1" applyAlignment="1">
      <alignment horizontal="center"/>
    </xf>
    <xf numFmtId="3" fontId="23" fillId="2" borderId="0" xfId="7" applyNumberFormat="1" applyFont="1" applyBorder="1" applyAlignment="1">
      <alignment horizontal="center"/>
    </xf>
    <xf numFmtId="2" fontId="23" fillId="2" borderId="14" xfId="7" quotePrefix="1" applyNumberFormat="1" applyFont="1" applyBorder="1" applyAlignment="1">
      <alignment horizontal="center" wrapText="1"/>
    </xf>
    <xf numFmtId="4" fontId="23" fillId="2" borderId="16" xfId="7" applyNumberFormat="1" applyFont="1" applyBorder="1" applyAlignment="1">
      <alignment horizontal="center"/>
    </xf>
    <xf numFmtId="3" fontId="23" fillId="2" borderId="15" xfId="7" applyNumberFormat="1" applyFont="1" applyBorder="1" applyAlignment="1">
      <alignment horizontal="center"/>
    </xf>
    <xf numFmtId="3" fontId="23" fillId="2" borderId="0" xfId="7" applyNumberFormat="1" applyFont="1" applyAlignment="1">
      <alignment horizontal="center"/>
    </xf>
    <xf numFmtId="3" fontId="23" fillId="2" borderId="0" xfId="7" quotePrefix="1" applyNumberFormat="1" applyFont="1" applyAlignment="1">
      <alignment horizontal="center" wrapText="1"/>
    </xf>
    <xf numFmtId="165" fontId="23" fillId="2" borderId="0" xfId="7" applyNumberFormat="1" applyFont="1" applyBorder="1" applyAlignment="1">
      <alignment horizontal="center"/>
    </xf>
    <xf numFmtId="0" fontId="23" fillId="2" borderId="0" xfId="7" applyFont="1" applyAlignment="1">
      <alignment horizontal="center"/>
    </xf>
    <xf numFmtId="3" fontId="23" fillId="2" borderId="16" xfId="7" applyNumberFormat="1" applyFont="1" applyBorder="1" applyAlignment="1">
      <alignment horizontal="center"/>
    </xf>
    <xf numFmtId="3" fontId="23" fillId="2" borderId="0" xfId="7" quotePrefix="1" applyNumberFormat="1" applyFont="1" applyBorder="1" applyAlignment="1">
      <alignment horizontal="center" wrapText="1"/>
    </xf>
    <xf numFmtId="164" fontId="23" fillId="2" borderId="29" xfId="7" applyNumberFormat="1" applyFont="1" applyBorder="1" applyAlignment="1">
      <alignment horizontal="center"/>
    </xf>
    <xf numFmtId="3" fontId="23" fillId="2" borderId="11" xfId="7" applyNumberFormat="1" applyFont="1" applyBorder="1" applyAlignment="1">
      <alignment horizontal="center"/>
    </xf>
    <xf numFmtId="2" fontId="23" fillId="2" borderId="11" xfId="7" applyNumberFormat="1" applyFont="1" applyBorder="1" applyAlignment="1">
      <alignment horizontal="center"/>
    </xf>
    <xf numFmtId="9" fontId="23" fillId="2" borderId="14" xfId="7" applyNumberFormat="1" applyFont="1" applyBorder="1" applyAlignment="1">
      <alignment horizontal="center"/>
    </xf>
    <xf numFmtId="165" fontId="23" fillId="2" borderId="14" xfId="7" applyNumberFormat="1" applyFont="1" applyBorder="1" applyAlignment="1">
      <alignment horizontal="center"/>
    </xf>
    <xf numFmtId="0" fontId="23" fillId="2" borderId="16" xfId="7" applyFont="1" applyBorder="1"/>
    <xf numFmtId="0" fontId="23" fillId="2" borderId="0" xfId="7" applyFont="1"/>
    <xf numFmtId="0" fontId="23" fillId="0" borderId="16" xfId="0" applyFont="1" applyFill="1" applyBorder="1"/>
    <xf numFmtId="0" fontId="23" fillId="0" borderId="0" xfId="0" applyFont="1" applyFill="1"/>
    <xf numFmtId="0" fontId="23" fillId="36" borderId="0" xfId="0" applyFont="1" applyFill="1"/>
    <xf numFmtId="49" fontId="23" fillId="0" borderId="0" xfId="0" applyNumberFormat="1" applyFont="1" applyFill="1"/>
    <xf numFmtId="0" fontId="23" fillId="0" borderId="0" xfId="0" applyFont="1"/>
    <xf numFmtId="0" fontId="23" fillId="34" borderId="0" xfId="0" applyFont="1" applyFill="1"/>
    <xf numFmtId="0" fontId="23" fillId="0" borderId="14" xfId="0" applyFont="1" applyFill="1" applyBorder="1"/>
    <xf numFmtId="0" fontId="23" fillId="0" borderId="0" xfId="0" applyFont="1" applyFill="1" applyBorder="1"/>
    <xf numFmtId="2" fontId="23" fillId="0" borderId="14" xfId="0" applyNumberFormat="1" applyFont="1" applyFill="1" applyBorder="1"/>
    <xf numFmtId="3" fontId="23" fillId="0" borderId="15" xfId="0" applyNumberFormat="1" applyFont="1" applyFill="1" applyBorder="1" applyAlignment="1">
      <alignment horizontal="center"/>
    </xf>
    <xf numFmtId="1" fontId="23" fillId="0" borderId="0" xfId="0" applyNumberFormat="1" applyFont="1" applyFill="1" applyBorder="1" applyAlignment="1">
      <alignment horizontal="center"/>
    </xf>
    <xf numFmtId="3" fontId="21" fillId="0" borderId="16" xfId="0" applyNumberFormat="1" applyFont="1" applyFill="1" applyBorder="1" applyAlignment="1">
      <alignment horizontal="center"/>
    </xf>
    <xf numFmtId="3" fontId="21" fillId="0" borderId="0" xfId="0" applyNumberFormat="1" applyFont="1" applyFill="1" applyBorder="1" applyAlignment="1">
      <alignment horizontal="center"/>
    </xf>
    <xf numFmtId="165" fontId="21" fillId="0" borderId="0" xfId="1" applyNumberFormat="1" applyFont="1" applyFill="1" applyBorder="1" applyAlignment="1">
      <alignment horizontal="center"/>
    </xf>
    <xf numFmtId="3" fontId="23" fillId="0" borderId="0" xfId="0" applyNumberFormat="1" applyFont="1" applyFill="1" applyBorder="1"/>
    <xf numFmtId="165" fontId="23" fillId="0" borderId="0" xfId="1" applyNumberFormat="1" applyFont="1" applyFill="1" applyBorder="1"/>
    <xf numFmtId="0" fontId="23" fillId="0" borderId="29" xfId="0" applyFont="1" applyFill="1" applyBorder="1"/>
    <xf numFmtId="3" fontId="21" fillId="0" borderId="11" xfId="0" applyNumberFormat="1" applyFont="1" applyFill="1" applyBorder="1" applyAlignment="1">
      <alignment horizontal="center"/>
    </xf>
    <xf numFmtId="10" fontId="23" fillId="0" borderId="11" xfId="0" applyNumberFormat="1" applyFont="1" applyFill="1" applyBorder="1" applyAlignment="1">
      <alignment horizontal="center"/>
    </xf>
    <xf numFmtId="3" fontId="23" fillId="0" borderId="10" xfId="0" applyNumberFormat="1" applyFont="1" applyFill="1" applyBorder="1" applyAlignment="1">
      <alignment horizontal="center"/>
    </xf>
    <xf numFmtId="0" fontId="23" fillId="0" borderId="11" xfId="0" applyFont="1" applyFill="1" applyBorder="1" applyAlignment="1">
      <alignment horizontal="center"/>
    </xf>
    <xf numFmtId="2" fontId="23" fillId="0" borderId="0" xfId="0" applyNumberFormat="1" applyFont="1" applyBorder="1" applyAlignment="1">
      <alignment horizontal="center"/>
    </xf>
    <xf numFmtId="0" fontId="20" fillId="37" borderId="38" xfId="0" applyFont="1" applyFill="1" applyBorder="1"/>
    <xf numFmtId="166" fontId="20" fillId="37" borderId="55" xfId="43" applyNumberFormat="1" applyFont="1" applyFill="1" applyBorder="1" applyAlignment="1">
      <alignment horizontal="center"/>
    </xf>
    <xf numFmtId="10" fontId="22" fillId="37" borderId="55" xfId="0" applyNumberFormat="1" applyFont="1" applyFill="1" applyBorder="1" applyAlignment="1">
      <alignment horizontal="center"/>
    </xf>
    <xf numFmtId="0" fontId="20" fillId="37" borderId="55" xfId="0" applyFont="1" applyFill="1" applyBorder="1" applyAlignment="1">
      <alignment horizontal="center"/>
    </xf>
    <xf numFmtId="166" fontId="20" fillId="37" borderId="55" xfId="0" applyNumberFormat="1" applyFont="1" applyFill="1" applyBorder="1" applyAlignment="1">
      <alignment horizontal="center"/>
    </xf>
    <xf numFmtId="165" fontId="20" fillId="37" borderId="55" xfId="1" applyNumberFormat="1" applyFont="1" applyFill="1" applyBorder="1" applyAlignment="1">
      <alignment horizontal="center"/>
    </xf>
    <xf numFmtId="165" fontId="20" fillId="37" borderId="54" xfId="0" applyNumberFormat="1" applyFont="1" applyFill="1" applyBorder="1" applyAlignment="1">
      <alignment horizontal="center"/>
    </xf>
    <xf numFmtId="0" fontId="18" fillId="0" borderId="38" xfId="0" applyFont="1" applyFill="1" applyBorder="1" applyAlignment="1">
      <alignment vertical="center" wrapText="1"/>
    </xf>
    <xf numFmtId="0" fontId="22" fillId="38" borderId="56" xfId="0" applyFont="1" applyFill="1" applyBorder="1"/>
    <xf numFmtId="166" fontId="22" fillId="38" borderId="63" xfId="43" applyNumberFormat="1" applyFont="1" applyFill="1" applyBorder="1" applyAlignment="1">
      <alignment horizontal="center"/>
    </xf>
    <xf numFmtId="165" fontId="22" fillId="38" borderId="64" xfId="0" applyNumberFormat="1" applyFont="1" applyFill="1" applyBorder="1" applyAlignment="1">
      <alignment horizontal="center"/>
    </xf>
    <xf numFmtId="165" fontId="22" fillId="38" borderId="64" xfId="1" applyNumberFormat="1" applyFont="1" applyFill="1" applyBorder="1" applyAlignment="1">
      <alignment horizontal="center"/>
    </xf>
    <xf numFmtId="166" fontId="22" fillId="38" borderId="63" xfId="0" applyNumberFormat="1" applyFont="1" applyFill="1" applyBorder="1" applyAlignment="1">
      <alignment horizontal="center"/>
    </xf>
    <xf numFmtId="165" fontId="22" fillId="38" borderId="65" xfId="1" applyNumberFormat="1" applyFont="1" applyFill="1" applyBorder="1" applyAlignment="1">
      <alignment horizontal="center"/>
    </xf>
    <xf numFmtId="10" fontId="25" fillId="0" borderId="0" xfId="0" applyNumberFormat="1" applyFont="1" applyAlignment="1">
      <alignment horizontal="center"/>
    </xf>
    <xf numFmtId="0" fontId="20" fillId="0" borderId="66" xfId="0" quotePrefix="1" applyNumberFormat="1" applyFont="1" applyFill="1" applyBorder="1" applyAlignment="1">
      <alignment wrapText="1"/>
    </xf>
    <xf numFmtId="0" fontId="20" fillId="0" borderId="66" xfId="0" quotePrefix="1" applyNumberFormat="1" applyFont="1" applyFill="1" applyBorder="1" applyAlignment="1">
      <alignment horizontal="center" wrapText="1"/>
    </xf>
    <xf numFmtId="0" fontId="20" fillId="0" borderId="67" xfId="0" quotePrefix="1" applyNumberFormat="1" applyFont="1" applyFill="1" applyBorder="1" applyAlignment="1">
      <alignment wrapText="1"/>
    </xf>
    <xf numFmtId="0" fontId="20" fillId="0" borderId="68" xfId="0" quotePrefix="1" applyNumberFormat="1" applyFont="1" applyFill="1" applyBorder="1" applyAlignment="1">
      <alignment wrapText="1"/>
    </xf>
    <xf numFmtId="10" fontId="20" fillId="0" borderId="66" xfId="1" quotePrefix="1" applyNumberFormat="1" applyFont="1" applyFill="1" applyBorder="1" applyAlignment="1">
      <alignment wrapText="1"/>
    </xf>
    <xf numFmtId="0" fontId="20" fillId="0" borderId="66" xfId="0" applyNumberFormat="1" applyFont="1" applyFill="1" applyBorder="1" applyAlignment="1">
      <alignment horizontal="center" wrapText="1"/>
    </xf>
    <xf numFmtId="0" fontId="25" fillId="34" borderId="0" xfId="0" applyFont="1" applyFill="1" applyAlignment="1">
      <alignment horizontal="center"/>
    </xf>
    <xf numFmtId="10" fontId="25" fillId="34" borderId="0" xfId="0" applyNumberFormat="1" applyFont="1" applyFill="1" applyAlignment="1">
      <alignment horizontal="center"/>
    </xf>
    <xf numFmtId="0" fontId="25" fillId="35" borderId="0" xfId="0" applyFont="1" applyFill="1" applyAlignment="1">
      <alignment horizontal="center"/>
    </xf>
    <xf numFmtId="10" fontId="25" fillId="35" borderId="0" xfId="0" applyNumberFormat="1" applyFont="1" applyFill="1" applyAlignment="1">
      <alignment horizontal="center"/>
    </xf>
    <xf numFmtId="0" fontId="25" fillId="36" borderId="0" xfId="0" applyFont="1" applyFill="1" applyAlignment="1">
      <alignment horizontal="center"/>
    </xf>
    <xf numFmtId="10" fontId="25" fillId="36" borderId="0" xfId="0" applyNumberFormat="1" applyFont="1" applyFill="1" applyAlignment="1">
      <alignment horizontal="center"/>
    </xf>
    <xf numFmtId="0" fontId="22" fillId="0" borderId="66" xfId="0" applyFont="1" applyFill="1" applyBorder="1"/>
    <xf numFmtId="0" fontId="18" fillId="0" borderId="19" xfId="0" applyFont="1" applyBorder="1" applyAlignment="1">
      <alignment horizontal="center" vertical="center"/>
    </xf>
    <xf numFmtId="0" fontId="18" fillId="0" borderId="18"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20" fillId="39" borderId="38" xfId="0" applyFont="1" applyFill="1" applyBorder="1" applyAlignment="1">
      <alignment horizontal="center" vertical="center" wrapText="1"/>
    </xf>
    <xf numFmtId="0" fontId="28" fillId="38" borderId="57" xfId="0" applyFont="1" applyFill="1" applyBorder="1" applyAlignment="1">
      <alignment horizontal="left" vertical="center" wrapText="1"/>
    </xf>
    <xf numFmtId="0" fontId="28" fillId="38" borderId="58" xfId="0" applyFont="1" applyFill="1" applyBorder="1" applyAlignment="1">
      <alignment horizontal="left" vertical="center" wrapText="1"/>
    </xf>
    <xf numFmtId="0" fontId="28" fillId="38" borderId="59" xfId="0" applyFont="1" applyFill="1" applyBorder="1" applyAlignment="1">
      <alignment horizontal="left" vertical="center" wrapText="1"/>
    </xf>
    <xf numFmtId="0" fontId="28" fillId="38" borderId="10" xfId="0" applyFont="1" applyFill="1" applyBorder="1" applyAlignment="1">
      <alignment horizontal="left" vertical="center" wrapText="1"/>
    </xf>
    <xf numFmtId="0" fontId="28" fillId="38" borderId="0" xfId="0" applyFont="1" applyFill="1" applyBorder="1" applyAlignment="1">
      <alignment horizontal="left" vertical="center" wrapText="1"/>
    </xf>
    <xf numFmtId="0" fontId="28" fillId="38" borderId="11" xfId="0" applyFont="1" applyFill="1" applyBorder="1" applyAlignment="1">
      <alignment horizontal="left" vertical="center" wrapText="1"/>
    </xf>
    <xf numFmtId="0" fontId="28" fillId="38" borderId="60" xfId="0" applyFont="1" applyFill="1" applyBorder="1" applyAlignment="1">
      <alignment horizontal="left" vertical="center" wrapText="1"/>
    </xf>
    <xf numFmtId="0" fontId="28" fillId="38" borderId="61" xfId="0" applyFont="1" applyFill="1" applyBorder="1" applyAlignment="1">
      <alignment horizontal="left" vertical="center" wrapText="1"/>
    </xf>
    <xf numFmtId="0" fontId="28" fillId="38" borderId="62" xfId="0" applyFont="1" applyFill="1" applyBorder="1" applyAlignment="1">
      <alignment horizontal="left" vertical="center" wrapText="1"/>
    </xf>
    <xf numFmtId="0" fontId="20" fillId="39" borderId="55" xfId="0" applyFont="1" applyFill="1" applyBorder="1" applyAlignment="1">
      <alignment horizontal="center" vertical="center" wrapText="1"/>
    </xf>
    <xf numFmtId="0" fontId="20" fillId="39" borderId="55" xfId="0" applyFont="1" applyFill="1" applyBorder="1" applyAlignment="1">
      <alignment horizontal="center" vertical="center"/>
    </xf>
    <xf numFmtId="0" fontId="20" fillId="39" borderId="54" xfId="0" applyFont="1" applyFill="1" applyBorder="1" applyAlignment="1">
      <alignment horizontal="center" vertical="center"/>
    </xf>
    <xf numFmtId="0" fontId="30" fillId="37" borderId="0" xfId="0" applyFont="1" applyFill="1"/>
    <xf numFmtId="0" fontId="22" fillId="37" borderId="0" xfId="0" applyFont="1" applyFill="1"/>
    <xf numFmtId="0" fontId="22" fillId="0" borderId="0" xfId="0" applyFont="1"/>
    <xf numFmtId="0" fontId="23" fillId="0" borderId="0" xfId="44" applyFont="1"/>
    <xf numFmtId="0" fontId="22" fillId="0" borderId="0" xfId="0" applyFont="1" applyAlignment="1">
      <alignment vertical="center"/>
    </xf>
    <xf numFmtId="0" fontId="32" fillId="0" borderId="0" xfId="0" applyFont="1" applyAlignment="1">
      <alignment vertical="center"/>
    </xf>
    <xf numFmtId="0" fontId="31" fillId="0" borderId="0" xfId="0" applyFont="1"/>
    <xf numFmtId="0" fontId="32" fillId="0" borderId="0" xfId="0" applyFont="1" applyAlignment="1">
      <alignment horizontal="center" vertical="center"/>
    </xf>
    <xf numFmtId="0" fontId="22" fillId="0" borderId="0" xfId="0" applyFont="1" applyAlignment="1">
      <alignment horizontal="right"/>
    </xf>
    <xf numFmtId="0" fontId="20" fillId="0" borderId="22" xfId="0" applyFont="1" applyFill="1" applyBorder="1" applyAlignment="1">
      <alignment vertical="center" wrapText="1"/>
    </xf>
    <xf numFmtId="2" fontId="20" fillId="0" borderId="23" xfId="0" applyNumberFormat="1" applyFont="1" applyFill="1" applyBorder="1" applyAlignment="1">
      <alignment horizontal="center" vertical="center" wrapText="1"/>
    </xf>
    <xf numFmtId="1" fontId="20" fillId="0" borderId="23" xfId="0" applyNumberFormat="1" applyFont="1" applyFill="1" applyBorder="1" applyAlignment="1">
      <alignment horizontal="center" vertical="center" wrapText="1"/>
    </xf>
    <xf numFmtId="0" fontId="20" fillId="0" borderId="24" xfId="0" applyFont="1" applyFill="1" applyBorder="1" applyAlignment="1">
      <alignment vertical="center" wrapText="1"/>
    </xf>
    <xf numFmtId="49" fontId="22" fillId="0" borderId="0" xfId="0" applyNumberFormat="1" applyFont="1" applyAlignment="1">
      <alignment vertical="center"/>
    </xf>
    <xf numFmtId="49" fontId="23" fillId="0" borderId="0" xfId="44" applyNumberFormat="1" applyFont="1"/>
  </cellXfs>
  <cellStyles count="4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3" xr:uid="{00000000-0005-0000-0000-00001B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4"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1">
    <dxf>
      <fill>
        <patternFill>
          <bgColor rgb="FFFFFFBE"/>
        </patternFill>
      </fill>
    </dxf>
  </dxfs>
  <tableStyles count="0" defaultTableStyle="TableStyleMedium2" defaultPivotStyle="PivotStyleLight16"/>
  <colors>
    <mruColors>
      <color rgb="FFE6E600"/>
      <color rgb="FFFFFFBE"/>
      <color rgb="FFA8A8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japr.homestead.com/Gordon_FinalVersion131216.pdf" TargetMode="External"/><Relationship Id="rId2" Type="http://schemas.openxmlformats.org/officeDocument/2006/relationships/hyperlink" Target="http://www.canadiansuburbs.ca/" TargetMode="External"/><Relationship Id="rId1" Type="http://schemas.openxmlformats.org/officeDocument/2006/relationships/hyperlink" Target="http://www.chass.utoronto.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150.statcan.gc.ca/n1/daily-quotidien/171129/t001c-eng.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5F838-AA01-45ED-B807-1B1D6C229956}">
  <dimension ref="A1:R46"/>
  <sheetViews>
    <sheetView workbookViewId="0">
      <selection activeCell="B29" sqref="B29"/>
    </sheetView>
  </sheetViews>
  <sheetFormatPr defaultColWidth="12.5703125" defaultRowHeight="12.75" x14ac:dyDescent="0.2"/>
  <cols>
    <col min="1" max="1" width="15.5703125" style="264" customWidth="1"/>
    <col min="2" max="2" width="20.28515625" style="264" customWidth="1"/>
    <col min="3" max="16384" width="12.5703125" style="264"/>
  </cols>
  <sheetData>
    <row r="1" spans="1:18" x14ac:dyDescent="0.2">
      <c r="A1" s="262" t="s">
        <v>135</v>
      </c>
      <c r="B1" s="263"/>
    </row>
    <row r="2" spans="1:18" x14ac:dyDescent="0.2">
      <c r="A2" s="265" t="s">
        <v>136</v>
      </c>
    </row>
    <row r="3" spans="1:18" x14ac:dyDescent="0.2">
      <c r="A3" s="264" t="s">
        <v>137</v>
      </c>
    </row>
    <row r="4" spans="1:18" x14ac:dyDescent="0.2">
      <c r="A4" s="264" t="s">
        <v>138</v>
      </c>
    </row>
    <row r="5" spans="1:18" x14ac:dyDescent="0.2">
      <c r="A5" s="264" t="s">
        <v>139</v>
      </c>
    </row>
    <row r="8" spans="1:18" x14ac:dyDescent="0.2">
      <c r="A8" s="262" t="s">
        <v>140</v>
      </c>
      <c r="B8" s="263"/>
    </row>
    <row r="9" spans="1:18" x14ac:dyDescent="0.2">
      <c r="A9" s="266" t="s">
        <v>141</v>
      </c>
      <c r="B9" s="267"/>
      <c r="C9" s="267"/>
      <c r="D9" s="267"/>
      <c r="E9" s="267"/>
      <c r="F9" s="267"/>
      <c r="G9" s="267"/>
      <c r="H9" s="267"/>
      <c r="I9" s="267"/>
      <c r="J9" s="267"/>
    </row>
    <row r="10" spans="1:18" x14ac:dyDescent="0.2">
      <c r="A10" s="266" t="s">
        <v>142</v>
      </c>
      <c r="B10" s="267"/>
      <c r="C10" s="267"/>
      <c r="D10" s="267"/>
      <c r="E10" s="267"/>
      <c r="F10" s="267"/>
      <c r="G10" s="267"/>
      <c r="H10" s="267"/>
      <c r="I10" s="267"/>
      <c r="J10" s="267"/>
      <c r="K10" s="267"/>
      <c r="L10" s="267"/>
      <c r="M10" s="267"/>
    </row>
    <row r="11" spans="1:18" x14ac:dyDescent="0.2">
      <c r="A11" s="266" t="s">
        <v>143</v>
      </c>
      <c r="B11" s="267"/>
      <c r="C11" s="267"/>
      <c r="D11" s="267"/>
      <c r="E11" s="267"/>
      <c r="F11" s="267"/>
      <c r="G11" s="267"/>
      <c r="H11" s="267"/>
      <c r="I11" s="267"/>
      <c r="J11" s="267"/>
      <c r="K11" s="267"/>
      <c r="L11" s="267"/>
      <c r="M11" s="267"/>
      <c r="N11" s="267"/>
      <c r="O11" s="267"/>
      <c r="P11" s="267"/>
      <c r="Q11" s="267"/>
      <c r="R11" s="267"/>
    </row>
    <row r="12" spans="1:18" x14ac:dyDescent="0.2">
      <c r="A12" s="266" t="s">
        <v>144</v>
      </c>
      <c r="B12" s="267"/>
      <c r="C12" s="267"/>
      <c r="D12" s="267"/>
      <c r="E12" s="267"/>
      <c r="F12" s="267"/>
      <c r="G12" s="267"/>
      <c r="H12" s="267"/>
      <c r="I12" s="267"/>
      <c r="J12" s="267"/>
      <c r="K12" s="267"/>
      <c r="L12" s="267"/>
      <c r="M12" s="267"/>
      <c r="N12" s="267"/>
      <c r="O12" s="267"/>
      <c r="P12" s="267"/>
      <c r="Q12" s="267"/>
    </row>
    <row r="13" spans="1:18" x14ac:dyDescent="0.2">
      <c r="A13" s="268" t="s">
        <v>145</v>
      </c>
      <c r="B13" s="269"/>
      <c r="C13" s="269"/>
      <c r="D13" s="269"/>
      <c r="E13" s="269"/>
      <c r="F13" s="269"/>
      <c r="G13" s="269"/>
      <c r="H13" s="269"/>
      <c r="I13" s="269"/>
      <c r="J13" s="269"/>
      <c r="K13" s="269"/>
      <c r="L13" s="269"/>
      <c r="M13" s="269"/>
      <c r="N13" s="269"/>
      <c r="O13" s="269"/>
      <c r="P13" s="269"/>
      <c r="Q13" s="269"/>
      <c r="R13" s="269"/>
    </row>
    <row r="15" spans="1:18" x14ac:dyDescent="0.2">
      <c r="E15" s="264" t="s">
        <v>146</v>
      </c>
    </row>
    <row r="16" spans="1:18" x14ac:dyDescent="0.2">
      <c r="A16" s="262" t="s">
        <v>147</v>
      </c>
      <c r="B16" s="263"/>
    </row>
    <row r="17" spans="1:2" x14ac:dyDescent="0.2">
      <c r="A17" s="264" t="s">
        <v>148</v>
      </c>
      <c r="B17" s="264" t="s">
        <v>149</v>
      </c>
    </row>
    <row r="19" spans="1:2" x14ac:dyDescent="0.2">
      <c r="A19" s="264" t="s">
        <v>150</v>
      </c>
      <c r="B19" s="265" t="s">
        <v>151</v>
      </c>
    </row>
    <row r="21" spans="1:2" x14ac:dyDescent="0.2">
      <c r="A21" s="264" t="s">
        <v>152</v>
      </c>
      <c r="B21" s="264" t="s">
        <v>153</v>
      </c>
    </row>
    <row r="22" spans="1:2" x14ac:dyDescent="0.2">
      <c r="B22" s="264" t="s">
        <v>154</v>
      </c>
    </row>
    <row r="23" spans="1:2" x14ac:dyDescent="0.2">
      <c r="B23" s="264" t="s">
        <v>155</v>
      </c>
    </row>
    <row r="25" spans="1:2" x14ac:dyDescent="0.2">
      <c r="A25" s="264" t="s">
        <v>156</v>
      </c>
      <c r="B25" s="264" t="s">
        <v>157</v>
      </c>
    </row>
    <row r="27" spans="1:2" x14ac:dyDescent="0.2">
      <c r="A27" s="264" t="s">
        <v>158</v>
      </c>
      <c r="B27" s="264" t="s">
        <v>159</v>
      </c>
    </row>
    <row r="30" spans="1:2" x14ac:dyDescent="0.2">
      <c r="A30" s="262" t="s">
        <v>160</v>
      </c>
      <c r="B30" s="263"/>
    </row>
    <row r="31" spans="1:2" x14ac:dyDescent="0.2">
      <c r="A31" s="264" t="s">
        <v>161</v>
      </c>
    </row>
    <row r="32" spans="1:2" x14ac:dyDescent="0.2">
      <c r="A32" s="265" t="s">
        <v>162</v>
      </c>
    </row>
    <row r="46" spans="1:1" x14ac:dyDescent="0.2">
      <c r="A46" s="270"/>
    </row>
  </sheetData>
  <hyperlinks>
    <hyperlink ref="B19" r:id="rId1" xr:uid="{9A6B354C-49EF-4F9D-8B1A-866B3BEF2D12}"/>
    <hyperlink ref="A2" r:id="rId2" xr:uid="{166A4A82-242D-4C15-9E36-4D18CDA2294D}"/>
    <hyperlink ref="A32" r:id="rId3" xr:uid="{D9BADC3B-B3C9-454F-9B3F-AA76FABD075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2"/>
  <sheetViews>
    <sheetView topLeftCell="A10" workbookViewId="0">
      <selection activeCell="V2" sqref="V2:V42"/>
    </sheetView>
  </sheetViews>
  <sheetFormatPr defaultRowHeight="12.75" x14ac:dyDescent="0.2"/>
  <cols>
    <col min="1" max="1" width="12.42578125" style="54" bestFit="1" customWidth="1"/>
    <col min="2" max="2" width="9.140625" style="54"/>
    <col min="3" max="3" width="9.85546875" style="54" bestFit="1" customWidth="1"/>
    <col min="4" max="21" width="9.140625" style="54"/>
    <col min="22" max="22" width="12.5703125" style="54" bestFit="1" customWidth="1"/>
    <col min="23" max="16384" width="9.140625" style="54"/>
  </cols>
  <sheetData>
    <row r="1" spans="1:22" s="244" customFormat="1" ht="115.5" thickBot="1" x14ac:dyDescent="0.25">
      <c r="A1" s="232" t="s">
        <v>15</v>
      </c>
      <c r="B1" s="233" t="s">
        <v>120</v>
      </c>
      <c r="C1" s="233" t="s">
        <v>121</v>
      </c>
      <c r="D1" s="234" t="s">
        <v>18</v>
      </c>
      <c r="E1" s="232" t="s">
        <v>3</v>
      </c>
      <c r="F1" s="232" t="s">
        <v>16</v>
      </c>
      <c r="G1" s="232" t="s">
        <v>17</v>
      </c>
      <c r="H1" s="232" t="s">
        <v>19</v>
      </c>
      <c r="I1" s="235" t="s">
        <v>20</v>
      </c>
      <c r="J1" s="234" t="s">
        <v>122</v>
      </c>
      <c r="K1" s="232" t="s">
        <v>123</v>
      </c>
      <c r="L1" s="232" t="s">
        <v>124</v>
      </c>
      <c r="M1" s="232" t="s">
        <v>125</v>
      </c>
      <c r="N1" s="236" t="s">
        <v>126</v>
      </c>
      <c r="O1" s="232" t="s">
        <v>127</v>
      </c>
      <c r="P1" s="232" t="s">
        <v>128</v>
      </c>
      <c r="Q1" s="232" t="s">
        <v>129</v>
      </c>
      <c r="R1" s="236" t="s">
        <v>130</v>
      </c>
      <c r="S1" s="232" t="s">
        <v>131</v>
      </c>
      <c r="T1" s="232" t="s">
        <v>132</v>
      </c>
      <c r="U1" s="235" t="s">
        <v>133</v>
      </c>
      <c r="V1" s="237" t="s">
        <v>134</v>
      </c>
    </row>
    <row r="2" spans="1:22" ht="13.5" thickTop="1" x14ac:dyDescent="0.2">
      <c r="A2" s="242" t="s">
        <v>89</v>
      </c>
      <c r="B2" s="242" t="s">
        <v>79</v>
      </c>
      <c r="C2" s="242" t="s">
        <v>41</v>
      </c>
      <c r="D2" s="242">
        <v>3.261199951171875</v>
      </c>
      <c r="E2" s="242">
        <v>4758</v>
      </c>
      <c r="F2" s="242">
        <v>2314</v>
      </c>
      <c r="G2" s="242">
        <v>2215</v>
      </c>
      <c r="H2" s="242">
        <v>1458.9721793324163</v>
      </c>
      <c r="I2" s="242">
        <v>709.55477574090185</v>
      </c>
      <c r="J2" s="242">
        <v>2040</v>
      </c>
      <c r="K2" s="242">
        <v>1605</v>
      </c>
      <c r="L2" s="242">
        <v>105</v>
      </c>
      <c r="M2" s="242">
        <v>105</v>
      </c>
      <c r="N2" s="243">
        <v>5.1470588235294115E-2</v>
      </c>
      <c r="O2" s="242">
        <v>195</v>
      </c>
      <c r="P2" s="242">
        <v>0</v>
      </c>
      <c r="Q2" s="242">
        <v>195</v>
      </c>
      <c r="R2" s="243">
        <v>9.5588235294117641E-2</v>
      </c>
      <c r="S2" s="242">
        <v>10</v>
      </c>
      <c r="T2" s="242">
        <v>0</v>
      </c>
      <c r="U2" s="242">
        <v>15</v>
      </c>
      <c r="V2" s="242" t="s">
        <v>6</v>
      </c>
    </row>
    <row r="3" spans="1:22" x14ac:dyDescent="0.2">
      <c r="A3" s="238" t="s">
        <v>78</v>
      </c>
      <c r="B3" s="238" t="s">
        <v>79</v>
      </c>
      <c r="C3" s="238" t="s">
        <v>41</v>
      </c>
      <c r="D3" s="238">
        <v>0.87900001525878901</v>
      </c>
      <c r="E3" s="238">
        <v>1574</v>
      </c>
      <c r="F3" s="238">
        <v>863</v>
      </c>
      <c r="G3" s="238">
        <v>787</v>
      </c>
      <c r="H3" s="238">
        <v>1790.671186207652</v>
      </c>
      <c r="I3" s="238">
        <v>981.79748011258175</v>
      </c>
      <c r="J3" s="238">
        <v>680</v>
      </c>
      <c r="K3" s="238">
        <v>425</v>
      </c>
      <c r="L3" s="238">
        <v>40</v>
      </c>
      <c r="M3" s="238">
        <v>100</v>
      </c>
      <c r="N3" s="239">
        <v>0.14705882352941177</v>
      </c>
      <c r="O3" s="238">
        <v>80</v>
      </c>
      <c r="P3" s="238">
        <v>15</v>
      </c>
      <c r="Q3" s="238">
        <v>95</v>
      </c>
      <c r="R3" s="239">
        <v>0.13970588235294118</v>
      </c>
      <c r="S3" s="238">
        <v>0</v>
      </c>
      <c r="T3" s="238">
        <v>0</v>
      </c>
      <c r="U3" s="238">
        <v>15</v>
      </c>
      <c r="V3" s="238" t="s">
        <v>4</v>
      </c>
    </row>
    <row r="4" spans="1:22" x14ac:dyDescent="0.2">
      <c r="A4" s="240" t="s">
        <v>113</v>
      </c>
      <c r="B4" s="240" t="s">
        <v>79</v>
      </c>
      <c r="C4" s="240" t="s">
        <v>41</v>
      </c>
      <c r="D4" s="240">
        <v>0.72319999694824222</v>
      </c>
      <c r="E4" s="240">
        <v>3677</v>
      </c>
      <c r="F4" s="240">
        <v>1942</v>
      </c>
      <c r="G4" s="240">
        <v>1801</v>
      </c>
      <c r="H4" s="240">
        <v>5084.3473665876609</v>
      </c>
      <c r="I4" s="240">
        <v>2685.2876219508398</v>
      </c>
      <c r="J4" s="240">
        <v>1275</v>
      </c>
      <c r="K4" s="240">
        <v>890</v>
      </c>
      <c r="L4" s="240">
        <v>105</v>
      </c>
      <c r="M4" s="240">
        <v>130</v>
      </c>
      <c r="N4" s="241">
        <v>0.10196078431372549</v>
      </c>
      <c r="O4" s="240">
        <v>120</v>
      </c>
      <c r="P4" s="240">
        <v>30</v>
      </c>
      <c r="Q4" s="240">
        <v>150</v>
      </c>
      <c r="R4" s="241">
        <v>0.11764705882352941</v>
      </c>
      <c r="S4" s="240">
        <v>0</v>
      </c>
      <c r="T4" s="240">
        <v>0</v>
      </c>
      <c r="U4" s="240">
        <v>0</v>
      </c>
      <c r="V4" s="240" t="s">
        <v>5</v>
      </c>
    </row>
    <row r="5" spans="1:22" x14ac:dyDescent="0.2">
      <c r="A5" s="240" t="s">
        <v>114</v>
      </c>
      <c r="B5" s="240" t="s">
        <v>79</v>
      </c>
      <c r="C5" s="240" t="s">
        <v>41</v>
      </c>
      <c r="D5" s="240">
        <v>0.98830001831054692</v>
      </c>
      <c r="E5" s="240">
        <v>4728</v>
      </c>
      <c r="F5" s="240">
        <v>2497</v>
      </c>
      <c r="G5" s="240">
        <v>2328</v>
      </c>
      <c r="H5" s="240">
        <v>4783.9723893583414</v>
      </c>
      <c r="I5" s="240">
        <v>2526.5607140921697</v>
      </c>
      <c r="J5" s="240">
        <v>1990</v>
      </c>
      <c r="K5" s="240">
        <v>1380</v>
      </c>
      <c r="L5" s="240">
        <v>155</v>
      </c>
      <c r="M5" s="240">
        <v>210</v>
      </c>
      <c r="N5" s="241">
        <v>0.10552763819095477</v>
      </c>
      <c r="O5" s="240">
        <v>200</v>
      </c>
      <c r="P5" s="240">
        <v>30</v>
      </c>
      <c r="Q5" s="240">
        <v>230</v>
      </c>
      <c r="R5" s="241">
        <v>0.11557788944723618</v>
      </c>
      <c r="S5" s="240">
        <v>0</v>
      </c>
      <c r="T5" s="240">
        <v>10</v>
      </c>
      <c r="U5" s="240">
        <v>0</v>
      </c>
      <c r="V5" s="240" t="s">
        <v>5</v>
      </c>
    </row>
    <row r="6" spans="1:22" x14ac:dyDescent="0.2">
      <c r="A6" s="238" t="s">
        <v>80</v>
      </c>
      <c r="B6" s="238" t="s">
        <v>79</v>
      </c>
      <c r="C6" s="238" t="s">
        <v>41</v>
      </c>
      <c r="D6" s="238">
        <v>0.97019996643066408</v>
      </c>
      <c r="E6" s="238">
        <v>2168</v>
      </c>
      <c r="F6" s="238">
        <v>1322</v>
      </c>
      <c r="G6" s="238">
        <v>1237</v>
      </c>
      <c r="H6" s="238">
        <v>2234.59088333718</v>
      </c>
      <c r="I6" s="238">
        <v>1362.6056954666753</v>
      </c>
      <c r="J6" s="238">
        <v>950</v>
      </c>
      <c r="K6" s="238">
        <v>730</v>
      </c>
      <c r="L6" s="238">
        <v>10</v>
      </c>
      <c r="M6" s="238">
        <v>65</v>
      </c>
      <c r="N6" s="239">
        <v>6.8421052631578952E-2</v>
      </c>
      <c r="O6" s="238">
        <v>120</v>
      </c>
      <c r="P6" s="238">
        <v>25</v>
      </c>
      <c r="Q6" s="238">
        <v>145</v>
      </c>
      <c r="R6" s="239">
        <v>0.15263157894736842</v>
      </c>
      <c r="S6" s="238">
        <v>0</v>
      </c>
      <c r="T6" s="238">
        <v>0</v>
      </c>
      <c r="U6" s="238">
        <v>0</v>
      </c>
      <c r="V6" s="238" t="s">
        <v>4</v>
      </c>
    </row>
    <row r="7" spans="1:22" x14ac:dyDescent="0.2">
      <c r="A7" s="238" t="s">
        <v>81</v>
      </c>
      <c r="B7" s="238" t="s">
        <v>79</v>
      </c>
      <c r="C7" s="238" t="s">
        <v>41</v>
      </c>
      <c r="D7" s="238">
        <v>3.6666000366210936</v>
      </c>
      <c r="E7" s="238">
        <v>2827</v>
      </c>
      <c r="F7" s="238">
        <v>1739</v>
      </c>
      <c r="G7" s="238">
        <v>1388</v>
      </c>
      <c r="H7" s="238">
        <v>771.01401073600164</v>
      </c>
      <c r="I7" s="238">
        <v>474.28134583300562</v>
      </c>
      <c r="J7" s="238">
        <v>1220</v>
      </c>
      <c r="K7" s="238">
        <v>825</v>
      </c>
      <c r="L7" s="238">
        <v>30</v>
      </c>
      <c r="M7" s="238">
        <v>145</v>
      </c>
      <c r="N7" s="239">
        <v>0.11885245901639344</v>
      </c>
      <c r="O7" s="238">
        <v>190</v>
      </c>
      <c r="P7" s="238">
        <v>35</v>
      </c>
      <c r="Q7" s="238">
        <v>225</v>
      </c>
      <c r="R7" s="239">
        <v>0.18442622950819673</v>
      </c>
      <c r="S7" s="238">
        <v>0</v>
      </c>
      <c r="T7" s="238">
        <v>0</v>
      </c>
      <c r="U7" s="238">
        <v>0</v>
      </c>
      <c r="V7" s="238" t="s">
        <v>4</v>
      </c>
    </row>
    <row r="8" spans="1:22" x14ac:dyDescent="0.2">
      <c r="A8" s="238" t="s">
        <v>82</v>
      </c>
      <c r="B8" s="238" t="s">
        <v>79</v>
      </c>
      <c r="C8" s="238" t="s">
        <v>41</v>
      </c>
      <c r="D8" s="238">
        <v>1.4736000061035157</v>
      </c>
      <c r="E8" s="238">
        <v>2573</v>
      </c>
      <c r="F8" s="238">
        <v>1564</v>
      </c>
      <c r="G8" s="238">
        <v>1230</v>
      </c>
      <c r="H8" s="238">
        <v>1746.0640535714376</v>
      </c>
      <c r="I8" s="238">
        <v>1061.3463582532952</v>
      </c>
      <c r="J8" s="238">
        <v>1180</v>
      </c>
      <c r="K8" s="238">
        <v>835</v>
      </c>
      <c r="L8" s="238">
        <v>65</v>
      </c>
      <c r="M8" s="238">
        <v>90</v>
      </c>
      <c r="N8" s="239">
        <v>7.6271186440677971E-2</v>
      </c>
      <c r="O8" s="238">
        <v>165</v>
      </c>
      <c r="P8" s="238">
        <v>20</v>
      </c>
      <c r="Q8" s="238">
        <v>185</v>
      </c>
      <c r="R8" s="239">
        <v>0.15677966101694915</v>
      </c>
      <c r="S8" s="238">
        <v>0</v>
      </c>
      <c r="T8" s="238">
        <v>0</v>
      </c>
      <c r="U8" s="238">
        <v>0</v>
      </c>
      <c r="V8" s="238" t="s">
        <v>4</v>
      </c>
    </row>
    <row r="9" spans="1:22" x14ac:dyDescent="0.2">
      <c r="A9" s="240" t="s">
        <v>115</v>
      </c>
      <c r="B9" s="240" t="s">
        <v>79</v>
      </c>
      <c r="C9" s="240" t="s">
        <v>41</v>
      </c>
      <c r="D9" s="240">
        <v>2.6332998657226563</v>
      </c>
      <c r="E9" s="240">
        <v>3107</v>
      </c>
      <c r="F9" s="240">
        <v>1421</v>
      </c>
      <c r="G9" s="240">
        <v>1287</v>
      </c>
      <c r="H9" s="240">
        <v>1179.8884131820462</v>
      </c>
      <c r="I9" s="240">
        <v>539.62711140382601</v>
      </c>
      <c r="J9" s="240">
        <v>1235</v>
      </c>
      <c r="K9" s="240">
        <v>935</v>
      </c>
      <c r="L9" s="240">
        <v>20</v>
      </c>
      <c r="M9" s="240">
        <v>160</v>
      </c>
      <c r="N9" s="241">
        <v>0.12955465587044535</v>
      </c>
      <c r="O9" s="240">
        <v>65</v>
      </c>
      <c r="P9" s="240">
        <v>35</v>
      </c>
      <c r="Q9" s="240">
        <v>100</v>
      </c>
      <c r="R9" s="241">
        <v>8.0971659919028341E-2</v>
      </c>
      <c r="S9" s="240">
        <v>0</v>
      </c>
      <c r="T9" s="240">
        <v>0</v>
      </c>
      <c r="U9" s="240">
        <v>15</v>
      </c>
      <c r="V9" s="240" t="s">
        <v>5</v>
      </c>
    </row>
    <row r="10" spans="1:22" x14ac:dyDescent="0.2">
      <c r="A10" s="240" t="s">
        <v>116</v>
      </c>
      <c r="B10" s="240" t="s">
        <v>79</v>
      </c>
      <c r="C10" s="240" t="s">
        <v>41</v>
      </c>
      <c r="D10" s="240">
        <v>6.0171997070312502</v>
      </c>
      <c r="E10" s="240">
        <v>7903</v>
      </c>
      <c r="F10" s="240">
        <v>4420</v>
      </c>
      <c r="G10" s="240">
        <v>4239</v>
      </c>
      <c r="H10" s="240">
        <v>1313.4016460788471</v>
      </c>
      <c r="I10" s="240">
        <v>734.56096111204658</v>
      </c>
      <c r="J10" s="240">
        <v>3305</v>
      </c>
      <c r="K10" s="240">
        <v>2510</v>
      </c>
      <c r="L10" s="240">
        <v>110</v>
      </c>
      <c r="M10" s="240">
        <v>250</v>
      </c>
      <c r="N10" s="241">
        <v>7.564296520423601E-2</v>
      </c>
      <c r="O10" s="240">
        <v>350</v>
      </c>
      <c r="P10" s="240">
        <v>45</v>
      </c>
      <c r="Q10" s="240">
        <v>395</v>
      </c>
      <c r="R10" s="241">
        <v>0.11951588502269289</v>
      </c>
      <c r="S10" s="240">
        <v>0</v>
      </c>
      <c r="T10" s="240">
        <v>10</v>
      </c>
      <c r="U10" s="240">
        <v>40</v>
      </c>
      <c r="V10" s="240" t="s">
        <v>5</v>
      </c>
    </row>
    <row r="11" spans="1:22" x14ac:dyDescent="0.2">
      <c r="A11" s="238" t="s">
        <v>83</v>
      </c>
      <c r="B11" s="238" t="s">
        <v>79</v>
      </c>
      <c r="C11" s="238" t="s">
        <v>41</v>
      </c>
      <c r="D11" s="238">
        <v>1.602899932861328</v>
      </c>
      <c r="E11" s="238">
        <v>3321</v>
      </c>
      <c r="F11" s="238">
        <v>1541</v>
      </c>
      <c r="G11" s="238">
        <v>1501</v>
      </c>
      <c r="H11" s="238">
        <v>2071.8698228851385</v>
      </c>
      <c r="I11" s="238">
        <v>961.38253449744002</v>
      </c>
      <c r="J11" s="238">
        <v>1325</v>
      </c>
      <c r="K11" s="238">
        <v>1005</v>
      </c>
      <c r="L11" s="238">
        <v>90</v>
      </c>
      <c r="M11" s="238">
        <v>55</v>
      </c>
      <c r="N11" s="239">
        <v>4.1509433962264149E-2</v>
      </c>
      <c r="O11" s="238">
        <v>155</v>
      </c>
      <c r="P11" s="238">
        <v>15</v>
      </c>
      <c r="Q11" s="238">
        <v>170</v>
      </c>
      <c r="R11" s="239">
        <v>0.12830188679245283</v>
      </c>
      <c r="S11" s="238">
        <v>0</v>
      </c>
      <c r="T11" s="238">
        <v>0</v>
      </c>
      <c r="U11" s="238">
        <v>0</v>
      </c>
      <c r="V11" s="238" t="s">
        <v>4</v>
      </c>
    </row>
    <row r="12" spans="1:22" x14ac:dyDescent="0.2">
      <c r="A12" s="238" t="s">
        <v>84</v>
      </c>
      <c r="B12" s="238" t="s">
        <v>79</v>
      </c>
      <c r="C12" s="238" t="s">
        <v>41</v>
      </c>
      <c r="D12" s="238">
        <v>0.70529998779296876</v>
      </c>
      <c r="E12" s="238">
        <v>1852</v>
      </c>
      <c r="F12" s="238">
        <v>1089</v>
      </c>
      <c r="G12" s="238">
        <v>983</v>
      </c>
      <c r="H12" s="238">
        <v>2625.8330243210348</v>
      </c>
      <c r="I12" s="238">
        <v>1544.0238463745177</v>
      </c>
      <c r="J12" s="238">
        <v>895</v>
      </c>
      <c r="K12" s="238">
        <v>560</v>
      </c>
      <c r="L12" s="238">
        <v>45</v>
      </c>
      <c r="M12" s="238">
        <v>95</v>
      </c>
      <c r="N12" s="239">
        <v>0.10614525139664804</v>
      </c>
      <c r="O12" s="238">
        <v>185</v>
      </c>
      <c r="P12" s="238">
        <v>10</v>
      </c>
      <c r="Q12" s="238">
        <v>195</v>
      </c>
      <c r="R12" s="239">
        <v>0.21787709497206703</v>
      </c>
      <c r="S12" s="238">
        <v>0</v>
      </c>
      <c r="T12" s="238">
        <v>10</v>
      </c>
      <c r="U12" s="238">
        <v>0</v>
      </c>
      <c r="V12" s="238" t="s">
        <v>4</v>
      </c>
    </row>
    <row r="13" spans="1:22" x14ac:dyDescent="0.2">
      <c r="A13" s="238" t="s">
        <v>85</v>
      </c>
      <c r="B13" s="238" t="s">
        <v>79</v>
      </c>
      <c r="C13" s="238" t="s">
        <v>41</v>
      </c>
      <c r="D13" s="238">
        <v>0.89779998779296877</v>
      </c>
      <c r="E13" s="238">
        <v>2094</v>
      </c>
      <c r="F13" s="238">
        <v>1385</v>
      </c>
      <c r="G13" s="238">
        <v>1278</v>
      </c>
      <c r="H13" s="238">
        <v>2332.3680424050899</v>
      </c>
      <c r="I13" s="238">
        <v>1542.6598561275307</v>
      </c>
      <c r="J13" s="238">
        <v>980</v>
      </c>
      <c r="K13" s="238">
        <v>560</v>
      </c>
      <c r="L13" s="238">
        <v>45</v>
      </c>
      <c r="M13" s="238">
        <v>150</v>
      </c>
      <c r="N13" s="239">
        <v>0.15306122448979592</v>
      </c>
      <c r="O13" s="238">
        <v>195</v>
      </c>
      <c r="P13" s="238">
        <v>0</v>
      </c>
      <c r="Q13" s="238">
        <v>195</v>
      </c>
      <c r="R13" s="239">
        <v>0.19897959183673469</v>
      </c>
      <c r="S13" s="238">
        <v>0</v>
      </c>
      <c r="T13" s="238">
        <v>15</v>
      </c>
      <c r="U13" s="238">
        <v>0</v>
      </c>
      <c r="V13" s="238" t="s">
        <v>4</v>
      </c>
    </row>
    <row r="14" spans="1:22" x14ac:dyDescent="0.2">
      <c r="A14" s="238" t="s">
        <v>86</v>
      </c>
      <c r="B14" s="238" t="s">
        <v>79</v>
      </c>
      <c r="C14" s="238" t="s">
        <v>41</v>
      </c>
      <c r="D14" s="238">
        <v>0.56150001525878901</v>
      </c>
      <c r="E14" s="238">
        <v>2011</v>
      </c>
      <c r="F14" s="238">
        <v>1343</v>
      </c>
      <c r="G14" s="238">
        <v>1185</v>
      </c>
      <c r="H14" s="238">
        <v>3581.4780861103854</v>
      </c>
      <c r="I14" s="238">
        <v>2391.8075930612868</v>
      </c>
      <c r="J14" s="238">
        <v>825</v>
      </c>
      <c r="K14" s="238">
        <v>400</v>
      </c>
      <c r="L14" s="238">
        <v>30</v>
      </c>
      <c r="M14" s="238">
        <v>70</v>
      </c>
      <c r="N14" s="239">
        <v>8.4848484848484854E-2</v>
      </c>
      <c r="O14" s="238">
        <v>275</v>
      </c>
      <c r="P14" s="238">
        <v>25</v>
      </c>
      <c r="Q14" s="238">
        <v>300</v>
      </c>
      <c r="R14" s="239">
        <v>0.36363636363636365</v>
      </c>
      <c r="S14" s="238">
        <v>0</v>
      </c>
      <c r="T14" s="238">
        <v>0</v>
      </c>
      <c r="U14" s="238">
        <v>10</v>
      </c>
      <c r="V14" s="238" t="s">
        <v>4</v>
      </c>
    </row>
    <row r="15" spans="1:22" x14ac:dyDescent="0.2">
      <c r="A15" s="238" t="s">
        <v>87</v>
      </c>
      <c r="B15" s="238" t="s">
        <v>79</v>
      </c>
      <c r="C15" s="238" t="s">
        <v>41</v>
      </c>
      <c r="D15" s="238">
        <v>0.74160003662109375</v>
      </c>
      <c r="E15" s="238">
        <v>3399</v>
      </c>
      <c r="F15" s="238">
        <v>1867</v>
      </c>
      <c r="G15" s="238">
        <v>1750</v>
      </c>
      <c r="H15" s="238">
        <v>4583.3331070028698</v>
      </c>
      <c r="I15" s="238">
        <v>2517.5295412693022</v>
      </c>
      <c r="J15" s="238">
        <v>1240</v>
      </c>
      <c r="K15" s="238">
        <v>780</v>
      </c>
      <c r="L15" s="238">
        <v>100</v>
      </c>
      <c r="M15" s="238">
        <v>110</v>
      </c>
      <c r="N15" s="239">
        <v>8.8709677419354843E-2</v>
      </c>
      <c r="O15" s="238">
        <v>220</v>
      </c>
      <c r="P15" s="238">
        <v>10</v>
      </c>
      <c r="Q15" s="238">
        <v>230</v>
      </c>
      <c r="R15" s="239">
        <v>0.18548387096774194</v>
      </c>
      <c r="S15" s="238">
        <v>0</v>
      </c>
      <c r="T15" s="238">
        <v>0</v>
      </c>
      <c r="U15" s="238">
        <v>15</v>
      </c>
      <c r="V15" s="238" t="s">
        <v>4</v>
      </c>
    </row>
    <row r="16" spans="1:22" x14ac:dyDescent="0.2">
      <c r="A16" s="242" t="s">
        <v>90</v>
      </c>
      <c r="B16" s="242" t="s">
        <v>79</v>
      </c>
      <c r="C16" s="242" t="s">
        <v>41</v>
      </c>
      <c r="D16" s="242">
        <v>1.104000015258789</v>
      </c>
      <c r="E16" s="242">
        <v>3029</v>
      </c>
      <c r="F16" s="242">
        <v>1496</v>
      </c>
      <c r="G16" s="242">
        <v>1451</v>
      </c>
      <c r="H16" s="242">
        <v>2743.6593823687322</v>
      </c>
      <c r="I16" s="242">
        <v>1355.0724450391626</v>
      </c>
      <c r="J16" s="242">
        <v>1220</v>
      </c>
      <c r="K16" s="242">
        <v>920</v>
      </c>
      <c r="L16" s="242">
        <v>60</v>
      </c>
      <c r="M16" s="242">
        <v>75</v>
      </c>
      <c r="N16" s="243">
        <v>6.1475409836065573E-2</v>
      </c>
      <c r="O16" s="242">
        <v>145</v>
      </c>
      <c r="P16" s="242">
        <v>0</v>
      </c>
      <c r="Q16" s="242">
        <v>145</v>
      </c>
      <c r="R16" s="243">
        <v>0.11885245901639344</v>
      </c>
      <c r="S16" s="242">
        <v>10</v>
      </c>
      <c r="T16" s="242">
        <v>10</v>
      </c>
      <c r="U16" s="242">
        <v>0</v>
      </c>
      <c r="V16" s="242" t="s">
        <v>6</v>
      </c>
    </row>
    <row r="17" spans="1:22" x14ac:dyDescent="0.2">
      <c r="A17" s="240" t="s">
        <v>117</v>
      </c>
      <c r="B17" s="240" t="s">
        <v>79</v>
      </c>
      <c r="C17" s="240" t="s">
        <v>41</v>
      </c>
      <c r="D17" s="240">
        <v>1.4846000671386719</v>
      </c>
      <c r="E17" s="240">
        <v>5521</v>
      </c>
      <c r="F17" s="240">
        <v>3300</v>
      </c>
      <c r="G17" s="240">
        <v>3036</v>
      </c>
      <c r="H17" s="240">
        <v>3718.8466592493428</v>
      </c>
      <c r="I17" s="240">
        <v>2222.8208613517172</v>
      </c>
      <c r="J17" s="240">
        <v>2185</v>
      </c>
      <c r="K17" s="240">
        <v>1610</v>
      </c>
      <c r="L17" s="240">
        <v>115</v>
      </c>
      <c r="M17" s="240">
        <v>235</v>
      </c>
      <c r="N17" s="241">
        <v>0.10755148741418764</v>
      </c>
      <c r="O17" s="240">
        <v>175</v>
      </c>
      <c r="P17" s="240">
        <v>25</v>
      </c>
      <c r="Q17" s="240">
        <v>200</v>
      </c>
      <c r="R17" s="241">
        <v>9.1533180778032033E-2</v>
      </c>
      <c r="S17" s="240">
        <v>10</v>
      </c>
      <c r="T17" s="240">
        <v>0</v>
      </c>
      <c r="U17" s="240">
        <v>10</v>
      </c>
      <c r="V17" s="240" t="s">
        <v>5</v>
      </c>
    </row>
    <row r="18" spans="1:22" x14ac:dyDescent="0.2">
      <c r="A18" s="240" t="s">
        <v>118</v>
      </c>
      <c r="B18" s="240" t="s">
        <v>79</v>
      </c>
      <c r="C18" s="240" t="s">
        <v>41</v>
      </c>
      <c r="D18" s="240">
        <v>1.0295999908447266</v>
      </c>
      <c r="E18" s="240">
        <v>4224</v>
      </c>
      <c r="F18" s="240">
        <v>2309</v>
      </c>
      <c r="G18" s="240">
        <v>2117</v>
      </c>
      <c r="H18" s="240">
        <v>4102.5641390443825</v>
      </c>
      <c r="I18" s="240">
        <v>2242.6185125600091</v>
      </c>
      <c r="J18" s="240">
        <v>1745</v>
      </c>
      <c r="K18" s="240">
        <v>1245</v>
      </c>
      <c r="L18" s="240">
        <v>145</v>
      </c>
      <c r="M18" s="240">
        <v>135</v>
      </c>
      <c r="N18" s="241">
        <v>7.7363896848137534E-2</v>
      </c>
      <c r="O18" s="240">
        <v>185</v>
      </c>
      <c r="P18" s="240">
        <v>30</v>
      </c>
      <c r="Q18" s="240">
        <v>215</v>
      </c>
      <c r="R18" s="241">
        <v>0.12320916905444126</v>
      </c>
      <c r="S18" s="240">
        <v>0</v>
      </c>
      <c r="T18" s="240">
        <v>0</v>
      </c>
      <c r="U18" s="240">
        <v>10</v>
      </c>
      <c r="V18" s="240" t="s">
        <v>5</v>
      </c>
    </row>
    <row r="19" spans="1:22" x14ac:dyDescent="0.2">
      <c r="A19" s="238" t="s">
        <v>88</v>
      </c>
      <c r="B19" s="238" t="s">
        <v>79</v>
      </c>
      <c r="C19" s="238" t="s">
        <v>41</v>
      </c>
      <c r="D19" s="238">
        <v>2.5963000488281249</v>
      </c>
      <c r="E19" s="238">
        <v>2927</v>
      </c>
      <c r="F19" s="238">
        <v>1734</v>
      </c>
      <c r="G19" s="238">
        <v>1535</v>
      </c>
      <c r="H19" s="238">
        <v>1127.3735488781972</v>
      </c>
      <c r="I19" s="238">
        <v>667.8734997454028</v>
      </c>
      <c r="J19" s="238">
        <v>1340</v>
      </c>
      <c r="K19" s="238">
        <v>820</v>
      </c>
      <c r="L19" s="238">
        <v>110</v>
      </c>
      <c r="M19" s="238">
        <v>130</v>
      </c>
      <c r="N19" s="239">
        <v>9.7014925373134331E-2</v>
      </c>
      <c r="O19" s="238">
        <v>275</v>
      </c>
      <c r="P19" s="238">
        <v>0</v>
      </c>
      <c r="Q19" s="238">
        <v>275</v>
      </c>
      <c r="R19" s="239">
        <v>0.20522388059701493</v>
      </c>
      <c r="S19" s="238">
        <v>0</v>
      </c>
      <c r="T19" s="238">
        <v>0</v>
      </c>
      <c r="U19" s="238">
        <v>0</v>
      </c>
      <c r="V19" s="238" t="s">
        <v>4</v>
      </c>
    </row>
    <row r="20" spans="1:22" x14ac:dyDescent="0.2">
      <c r="A20" s="242" t="s">
        <v>91</v>
      </c>
      <c r="B20" s="242" t="s">
        <v>79</v>
      </c>
      <c r="C20" s="242" t="s">
        <v>41</v>
      </c>
      <c r="D20" s="242">
        <v>2.0147000122070313</v>
      </c>
      <c r="E20" s="242">
        <v>5610</v>
      </c>
      <c r="F20" s="242">
        <v>2555</v>
      </c>
      <c r="G20" s="242">
        <v>2447</v>
      </c>
      <c r="H20" s="242">
        <v>2784.5336605991515</v>
      </c>
      <c r="I20" s="242">
        <v>1268.1788775099521</v>
      </c>
      <c r="J20" s="242">
        <v>2390</v>
      </c>
      <c r="K20" s="242">
        <v>1795</v>
      </c>
      <c r="L20" s="242">
        <v>160</v>
      </c>
      <c r="M20" s="242">
        <v>115</v>
      </c>
      <c r="N20" s="243">
        <v>4.8117154811715482E-2</v>
      </c>
      <c r="O20" s="242">
        <v>275</v>
      </c>
      <c r="P20" s="242">
        <v>20</v>
      </c>
      <c r="Q20" s="242">
        <v>295</v>
      </c>
      <c r="R20" s="243">
        <v>0.12343096234309624</v>
      </c>
      <c r="S20" s="242">
        <v>0</v>
      </c>
      <c r="T20" s="242">
        <v>0</v>
      </c>
      <c r="U20" s="242">
        <v>15</v>
      </c>
      <c r="V20" s="242" t="s">
        <v>6</v>
      </c>
    </row>
    <row r="21" spans="1:22" x14ac:dyDescent="0.2">
      <c r="A21" s="242" t="s">
        <v>92</v>
      </c>
      <c r="B21" s="242" t="s">
        <v>79</v>
      </c>
      <c r="C21" s="242" t="s">
        <v>41</v>
      </c>
      <c r="D21" s="242">
        <v>20.741201171875002</v>
      </c>
      <c r="E21" s="242">
        <v>5212</v>
      </c>
      <c r="F21" s="242">
        <v>2536</v>
      </c>
      <c r="G21" s="242">
        <v>2430</v>
      </c>
      <c r="H21" s="242">
        <v>251.28727872653076</v>
      </c>
      <c r="I21" s="242">
        <v>122.2687142844363</v>
      </c>
      <c r="J21" s="242">
        <v>2440</v>
      </c>
      <c r="K21" s="242">
        <v>1970</v>
      </c>
      <c r="L21" s="242">
        <v>125</v>
      </c>
      <c r="M21" s="242">
        <v>165</v>
      </c>
      <c r="N21" s="243">
        <v>6.7622950819672137E-2</v>
      </c>
      <c r="O21" s="242">
        <v>140</v>
      </c>
      <c r="P21" s="242">
        <v>20</v>
      </c>
      <c r="Q21" s="242">
        <v>160</v>
      </c>
      <c r="R21" s="243">
        <v>6.5573770491803282E-2</v>
      </c>
      <c r="S21" s="242">
        <v>10</v>
      </c>
      <c r="T21" s="242">
        <v>10</v>
      </c>
      <c r="U21" s="242">
        <v>20</v>
      </c>
      <c r="V21" s="242" t="s">
        <v>6</v>
      </c>
    </row>
    <row r="22" spans="1:22" x14ac:dyDescent="0.2">
      <c r="A22" s="242" t="s">
        <v>93</v>
      </c>
      <c r="B22" s="242" t="s">
        <v>79</v>
      </c>
      <c r="C22" s="242" t="s">
        <v>41</v>
      </c>
      <c r="D22" s="242">
        <v>4.0730999755859374</v>
      </c>
      <c r="E22" s="242">
        <v>6725</v>
      </c>
      <c r="F22" s="242">
        <v>3162</v>
      </c>
      <c r="G22" s="242">
        <v>3045</v>
      </c>
      <c r="H22" s="242">
        <v>1651.0765854777655</v>
      </c>
      <c r="I22" s="242">
        <v>776.31288673318886</v>
      </c>
      <c r="J22" s="242">
        <v>3300</v>
      </c>
      <c r="K22" s="242">
        <v>2780</v>
      </c>
      <c r="L22" s="242">
        <v>155</v>
      </c>
      <c r="M22" s="242">
        <v>210</v>
      </c>
      <c r="N22" s="243">
        <v>6.363636363636363E-2</v>
      </c>
      <c r="O22" s="242">
        <v>105</v>
      </c>
      <c r="P22" s="242">
        <v>20</v>
      </c>
      <c r="Q22" s="242">
        <v>125</v>
      </c>
      <c r="R22" s="243">
        <v>3.787878787878788E-2</v>
      </c>
      <c r="S22" s="242">
        <v>10</v>
      </c>
      <c r="T22" s="242">
        <v>0</v>
      </c>
      <c r="U22" s="242">
        <v>20</v>
      </c>
      <c r="V22" s="242" t="s">
        <v>6</v>
      </c>
    </row>
    <row r="23" spans="1:22" x14ac:dyDescent="0.2">
      <c r="A23" s="242" t="s">
        <v>94</v>
      </c>
      <c r="B23" s="242" t="s">
        <v>79</v>
      </c>
      <c r="C23" s="242" t="s">
        <v>41</v>
      </c>
      <c r="D23" s="242">
        <v>27.808500976562499</v>
      </c>
      <c r="E23" s="242">
        <v>5541</v>
      </c>
      <c r="F23" s="242">
        <v>2754</v>
      </c>
      <c r="G23" s="242">
        <v>2339</v>
      </c>
      <c r="H23" s="242">
        <v>199.25561628331042</v>
      </c>
      <c r="I23" s="242">
        <v>99.034464400692443</v>
      </c>
      <c r="J23" s="242">
        <v>2120</v>
      </c>
      <c r="K23" s="242">
        <v>1540</v>
      </c>
      <c r="L23" s="242">
        <v>200</v>
      </c>
      <c r="M23" s="242">
        <v>125</v>
      </c>
      <c r="N23" s="243">
        <v>5.8962264150943397E-2</v>
      </c>
      <c r="O23" s="242">
        <v>220</v>
      </c>
      <c r="P23" s="242">
        <v>20</v>
      </c>
      <c r="Q23" s="242">
        <v>240</v>
      </c>
      <c r="R23" s="243">
        <v>0.11320754716981132</v>
      </c>
      <c r="S23" s="242">
        <v>0</v>
      </c>
      <c r="T23" s="242">
        <v>0</v>
      </c>
      <c r="U23" s="242">
        <v>10</v>
      </c>
      <c r="V23" s="242" t="s">
        <v>6</v>
      </c>
    </row>
    <row r="24" spans="1:22" x14ac:dyDescent="0.2">
      <c r="A24" s="54" t="s">
        <v>103</v>
      </c>
      <c r="B24" s="54" t="s">
        <v>79</v>
      </c>
      <c r="C24" s="54" t="s">
        <v>41</v>
      </c>
      <c r="D24" s="54">
        <v>28.899599609374999</v>
      </c>
      <c r="E24" s="54">
        <v>3384</v>
      </c>
      <c r="F24" s="54">
        <v>1478</v>
      </c>
      <c r="G24" s="54">
        <v>1361</v>
      </c>
      <c r="H24" s="54">
        <v>117.09504788094829</v>
      </c>
      <c r="I24" s="54">
        <v>51.14257705911394</v>
      </c>
      <c r="J24" s="54">
        <v>1640</v>
      </c>
      <c r="K24" s="54">
        <v>1480</v>
      </c>
      <c r="L24" s="54">
        <v>120</v>
      </c>
      <c r="M24" s="54">
        <v>10</v>
      </c>
      <c r="N24" s="231">
        <v>6.0975609756097563E-3</v>
      </c>
      <c r="O24" s="54">
        <v>25</v>
      </c>
      <c r="P24" s="54">
        <v>0</v>
      </c>
      <c r="Q24" s="54">
        <v>25</v>
      </c>
      <c r="R24" s="231">
        <v>1.524390243902439E-2</v>
      </c>
      <c r="S24" s="54">
        <v>0</v>
      </c>
      <c r="T24" s="54">
        <v>0</v>
      </c>
      <c r="U24" s="54">
        <v>10</v>
      </c>
      <c r="V24" s="54" t="s">
        <v>2</v>
      </c>
    </row>
    <row r="25" spans="1:22" x14ac:dyDescent="0.2">
      <c r="A25" s="54" t="s">
        <v>104</v>
      </c>
      <c r="B25" s="54" t="s">
        <v>79</v>
      </c>
      <c r="C25" s="54" t="s">
        <v>41</v>
      </c>
      <c r="D25" s="54">
        <v>31.506799316406251</v>
      </c>
      <c r="E25" s="54">
        <v>4413</v>
      </c>
      <c r="F25" s="54">
        <v>1716</v>
      </c>
      <c r="G25" s="54">
        <v>1617</v>
      </c>
      <c r="H25" s="54">
        <v>140.06500487982154</v>
      </c>
      <c r="I25" s="54">
        <v>54.464434256463583</v>
      </c>
      <c r="J25" s="54">
        <v>2295</v>
      </c>
      <c r="K25" s="54">
        <v>2090</v>
      </c>
      <c r="L25" s="54">
        <v>150</v>
      </c>
      <c r="M25" s="54">
        <v>30</v>
      </c>
      <c r="N25" s="231">
        <v>1.3071895424836602E-2</v>
      </c>
      <c r="O25" s="54">
        <v>20</v>
      </c>
      <c r="P25" s="54">
        <v>0</v>
      </c>
      <c r="Q25" s="54">
        <v>20</v>
      </c>
      <c r="R25" s="231">
        <v>8.7145969498910684E-3</v>
      </c>
      <c r="S25" s="54">
        <v>0</v>
      </c>
      <c r="T25" s="54">
        <v>0</v>
      </c>
      <c r="U25" s="54">
        <v>10</v>
      </c>
      <c r="V25" s="54" t="s">
        <v>2</v>
      </c>
    </row>
    <row r="26" spans="1:22" x14ac:dyDescent="0.2">
      <c r="A26" s="242" t="s">
        <v>95</v>
      </c>
      <c r="B26" s="242" t="s">
        <v>79</v>
      </c>
      <c r="C26" s="242" t="s">
        <v>41</v>
      </c>
      <c r="D26" s="242">
        <v>6.3488000488281253</v>
      </c>
      <c r="E26" s="242">
        <v>5241</v>
      </c>
      <c r="F26" s="242">
        <v>2024</v>
      </c>
      <c r="G26" s="242">
        <v>1983</v>
      </c>
      <c r="H26" s="242">
        <v>825.51032631235478</v>
      </c>
      <c r="I26" s="242">
        <v>318.80040077393744</v>
      </c>
      <c r="J26" s="242">
        <v>2675</v>
      </c>
      <c r="K26" s="242">
        <v>2335</v>
      </c>
      <c r="L26" s="242">
        <v>150</v>
      </c>
      <c r="M26" s="242">
        <v>55</v>
      </c>
      <c r="N26" s="243">
        <v>2.0560747663551402E-2</v>
      </c>
      <c r="O26" s="242">
        <v>105</v>
      </c>
      <c r="P26" s="242">
        <v>30</v>
      </c>
      <c r="Q26" s="242">
        <v>135</v>
      </c>
      <c r="R26" s="243">
        <v>5.046728971962617E-2</v>
      </c>
      <c r="S26" s="242">
        <v>0</v>
      </c>
      <c r="T26" s="242">
        <v>0</v>
      </c>
      <c r="U26" s="242">
        <v>10</v>
      </c>
      <c r="V26" s="242" t="s">
        <v>6</v>
      </c>
    </row>
    <row r="27" spans="1:22" x14ac:dyDescent="0.2">
      <c r="A27" s="242" t="s">
        <v>96</v>
      </c>
      <c r="B27" s="242" t="s">
        <v>79</v>
      </c>
      <c r="C27" s="242" t="s">
        <v>41</v>
      </c>
      <c r="D27" s="242">
        <v>6.1253002929687499</v>
      </c>
      <c r="E27" s="242">
        <v>5821</v>
      </c>
      <c r="F27" s="242">
        <v>2305</v>
      </c>
      <c r="G27" s="242">
        <v>2248</v>
      </c>
      <c r="H27" s="242">
        <v>950.32075516068051</v>
      </c>
      <c r="I27" s="242">
        <v>376.30808119659315</v>
      </c>
      <c r="J27" s="242">
        <v>2920</v>
      </c>
      <c r="K27" s="242">
        <v>2600</v>
      </c>
      <c r="L27" s="242">
        <v>135</v>
      </c>
      <c r="M27" s="242">
        <v>115</v>
      </c>
      <c r="N27" s="243">
        <v>3.9383561643835614E-2</v>
      </c>
      <c r="O27" s="242">
        <v>60</v>
      </c>
      <c r="P27" s="242">
        <v>10</v>
      </c>
      <c r="Q27" s="242">
        <v>70</v>
      </c>
      <c r="R27" s="243">
        <v>2.3972602739726026E-2</v>
      </c>
      <c r="S27" s="242">
        <v>0</v>
      </c>
      <c r="T27" s="242">
        <v>0</v>
      </c>
      <c r="U27" s="242">
        <v>10</v>
      </c>
      <c r="V27" s="242" t="s">
        <v>6</v>
      </c>
    </row>
    <row r="28" spans="1:22" x14ac:dyDescent="0.2">
      <c r="A28" s="242" t="s">
        <v>97</v>
      </c>
      <c r="B28" s="242" t="s">
        <v>79</v>
      </c>
      <c r="C28" s="242" t="s">
        <v>41</v>
      </c>
      <c r="D28" s="242">
        <v>3.9629000854492187</v>
      </c>
      <c r="E28" s="242">
        <v>5218</v>
      </c>
      <c r="F28" s="242">
        <v>2129</v>
      </c>
      <c r="G28" s="242">
        <v>2095</v>
      </c>
      <c r="H28" s="242">
        <v>1316.7124801251475</v>
      </c>
      <c r="I28" s="242">
        <v>537.23282295638921</v>
      </c>
      <c r="J28" s="242">
        <v>2840</v>
      </c>
      <c r="K28" s="242">
        <v>2380</v>
      </c>
      <c r="L28" s="242">
        <v>255</v>
      </c>
      <c r="M28" s="242">
        <v>80</v>
      </c>
      <c r="N28" s="243">
        <v>2.8169014084507043E-2</v>
      </c>
      <c r="O28" s="242">
        <v>100</v>
      </c>
      <c r="P28" s="242">
        <v>10</v>
      </c>
      <c r="Q28" s="242">
        <v>110</v>
      </c>
      <c r="R28" s="243">
        <v>3.873239436619718E-2</v>
      </c>
      <c r="S28" s="242">
        <v>0</v>
      </c>
      <c r="T28" s="242">
        <v>0</v>
      </c>
      <c r="U28" s="242">
        <v>10</v>
      </c>
      <c r="V28" s="242" t="s">
        <v>6</v>
      </c>
    </row>
    <row r="29" spans="1:22" x14ac:dyDescent="0.2">
      <c r="A29" s="240" t="s">
        <v>119</v>
      </c>
      <c r="B29" s="240" t="s">
        <v>79</v>
      </c>
      <c r="C29" s="240" t="s">
        <v>41</v>
      </c>
      <c r="D29" s="240">
        <v>9.0895001220703122</v>
      </c>
      <c r="E29" s="240">
        <v>7144</v>
      </c>
      <c r="F29" s="240">
        <v>3471</v>
      </c>
      <c r="G29" s="240">
        <v>3195</v>
      </c>
      <c r="H29" s="240">
        <v>785.9618135274103</v>
      </c>
      <c r="I29" s="240">
        <v>381.86918459597439</v>
      </c>
      <c r="J29" s="240">
        <v>3240</v>
      </c>
      <c r="K29" s="240">
        <v>2405</v>
      </c>
      <c r="L29" s="240">
        <v>290</v>
      </c>
      <c r="M29" s="240">
        <v>365</v>
      </c>
      <c r="N29" s="241">
        <v>0.11265432098765432</v>
      </c>
      <c r="O29" s="240">
        <v>135</v>
      </c>
      <c r="P29" s="240">
        <v>0</v>
      </c>
      <c r="Q29" s="240">
        <v>135</v>
      </c>
      <c r="R29" s="241">
        <v>4.1666666666666664E-2</v>
      </c>
      <c r="S29" s="240">
        <v>25</v>
      </c>
      <c r="T29" s="240">
        <v>10</v>
      </c>
      <c r="U29" s="240">
        <v>10</v>
      </c>
      <c r="V29" s="240" t="s">
        <v>5</v>
      </c>
    </row>
    <row r="30" spans="1:22" x14ac:dyDescent="0.2">
      <c r="A30" s="54" t="s">
        <v>105</v>
      </c>
      <c r="B30" s="54" t="s">
        <v>79</v>
      </c>
      <c r="C30" s="54" t="s">
        <v>41</v>
      </c>
      <c r="D30" s="54">
        <v>28.595800781249999</v>
      </c>
      <c r="E30" s="54">
        <v>885</v>
      </c>
      <c r="F30" s="54">
        <v>343</v>
      </c>
      <c r="G30" s="54">
        <v>333</v>
      </c>
      <c r="H30" s="54">
        <v>30.948599997950968</v>
      </c>
      <c r="I30" s="54">
        <v>11.994768134799076</v>
      </c>
      <c r="J30" s="54">
        <v>370</v>
      </c>
      <c r="K30" s="54">
        <v>340</v>
      </c>
      <c r="L30" s="54">
        <v>10</v>
      </c>
      <c r="M30" s="54">
        <v>0</v>
      </c>
      <c r="N30" s="231">
        <v>0</v>
      </c>
      <c r="O30" s="54">
        <v>15</v>
      </c>
      <c r="P30" s="54">
        <v>0</v>
      </c>
      <c r="Q30" s="54">
        <v>15</v>
      </c>
      <c r="R30" s="231">
        <v>4.0540540540540543E-2</v>
      </c>
      <c r="S30" s="54">
        <v>0</v>
      </c>
      <c r="T30" s="54">
        <v>0</v>
      </c>
      <c r="U30" s="54">
        <v>0</v>
      </c>
      <c r="V30" s="54" t="s">
        <v>2</v>
      </c>
    </row>
    <row r="31" spans="1:22" x14ac:dyDescent="0.2">
      <c r="A31" s="242" t="s">
        <v>98</v>
      </c>
      <c r="B31" s="242" t="s">
        <v>79</v>
      </c>
      <c r="C31" s="242" t="s">
        <v>41</v>
      </c>
      <c r="D31" s="242">
        <v>4.4939001464843749</v>
      </c>
      <c r="E31" s="242">
        <v>4982</v>
      </c>
      <c r="F31" s="242">
        <v>1753</v>
      </c>
      <c r="G31" s="242">
        <v>1741</v>
      </c>
      <c r="H31" s="242">
        <v>1108.6138627039745</v>
      </c>
      <c r="I31" s="242">
        <v>390.08432382980078</v>
      </c>
      <c r="J31" s="242">
        <v>2625</v>
      </c>
      <c r="K31" s="242">
        <v>2375</v>
      </c>
      <c r="L31" s="242">
        <v>125</v>
      </c>
      <c r="M31" s="242">
        <v>60</v>
      </c>
      <c r="N31" s="243">
        <v>2.2857142857142857E-2</v>
      </c>
      <c r="O31" s="242">
        <v>35</v>
      </c>
      <c r="P31" s="242">
        <v>0</v>
      </c>
      <c r="Q31" s="242">
        <v>35</v>
      </c>
      <c r="R31" s="243">
        <v>1.3333333333333334E-2</v>
      </c>
      <c r="S31" s="242">
        <v>10</v>
      </c>
      <c r="T31" s="242">
        <v>0</v>
      </c>
      <c r="U31" s="242">
        <v>10</v>
      </c>
      <c r="V31" s="242" t="s">
        <v>6</v>
      </c>
    </row>
    <row r="32" spans="1:22" x14ac:dyDescent="0.2">
      <c r="A32" s="242" t="s">
        <v>99</v>
      </c>
      <c r="B32" s="242" t="s">
        <v>79</v>
      </c>
      <c r="C32" s="242" t="s">
        <v>41</v>
      </c>
      <c r="D32" s="242">
        <v>2.656199951171875</v>
      </c>
      <c r="E32" s="242">
        <v>3050</v>
      </c>
      <c r="F32" s="242">
        <v>1163</v>
      </c>
      <c r="G32" s="242">
        <v>1155</v>
      </c>
      <c r="H32" s="242">
        <v>1148.2569294733953</v>
      </c>
      <c r="I32" s="242">
        <v>437.84354392706848</v>
      </c>
      <c r="J32" s="242">
        <v>1690</v>
      </c>
      <c r="K32" s="242">
        <v>1495</v>
      </c>
      <c r="L32" s="242">
        <v>55</v>
      </c>
      <c r="M32" s="242">
        <v>65</v>
      </c>
      <c r="N32" s="243">
        <v>3.8461538461538464E-2</v>
      </c>
      <c r="O32" s="242">
        <v>40</v>
      </c>
      <c r="P32" s="242">
        <v>15</v>
      </c>
      <c r="Q32" s="242">
        <v>55</v>
      </c>
      <c r="R32" s="243">
        <v>3.2544378698224852E-2</v>
      </c>
      <c r="S32" s="242">
        <v>15</v>
      </c>
      <c r="T32" s="242">
        <v>0</v>
      </c>
      <c r="U32" s="242">
        <v>0</v>
      </c>
      <c r="V32" s="242" t="s">
        <v>6</v>
      </c>
    </row>
    <row r="33" spans="1:22" x14ac:dyDescent="0.2">
      <c r="A33" s="242" t="s">
        <v>100</v>
      </c>
      <c r="B33" s="242" t="s">
        <v>79</v>
      </c>
      <c r="C33" s="242" t="s">
        <v>41</v>
      </c>
      <c r="D33" s="242">
        <v>14.922700195312499</v>
      </c>
      <c r="E33" s="242">
        <v>4115</v>
      </c>
      <c r="F33" s="242">
        <v>1823</v>
      </c>
      <c r="G33" s="242">
        <v>1717</v>
      </c>
      <c r="H33" s="242">
        <v>275.75438400167008</v>
      </c>
      <c r="I33" s="242">
        <v>122.16287777279332</v>
      </c>
      <c r="J33" s="242">
        <v>2105</v>
      </c>
      <c r="K33" s="242">
        <v>1825</v>
      </c>
      <c r="L33" s="242">
        <v>90</v>
      </c>
      <c r="M33" s="242">
        <v>70</v>
      </c>
      <c r="N33" s="243">
        <v>3.3254156769596199E-2</v>
      </c>
      <c r="O33" s="242">
        <v>105</v>
      </c>
      <c r="P33" s="242">
        <v>10</v>
      </c>
      <c r="Q33" s="242">
        <v>115</v>
      </c>
      <c r="R33" s="243">
        <v>5.4631828978622329E-2</v>
      </c>
      <c r="S33" s="242">
        <v>0</v>
      </c>
      <c r="T33" s="242">
        <v>0</v>
      </c>
      <c r="U33" s="242">
        <v>0</v>
      </c>
      <c r="V33" s="242" t="s">
        <v>6</v>
      </c>
    </row>
    <row r="34" spans="1:22" x14ac:dyDescent="0.2">
      <c r="A34" s="242" t="s">
        <v>101</v>
      </c>
      <c r="B34" s="242" t="s">
        <v>79</v>
      </c>
      <c r="C34" s="242" t="s">
        <v>41</v>
      </c>
      <c r="D34" s="242">
        <v>14.978199462890625</v>
      </c>
      <c r="E34" s="242">
        <v>4722</v>
      </c>
      <c r="F34" s="242">
        <v>1865</v>
      </c>
      <c r="G34" s="242">
        <v>1825</v>
      </c>
      <c r="H34" s="242">
        <v>315.25818651961703</v>
      </c>
      <c r="I34" s="242">
        <v>124.51429857244509</v>
      </c>
      <c r="J34" s="242">
        <v>2505</v>
      </c>
      <c r="K34" s="242">
        <v>2145</v>
      </c>
      <c r="L34" s="242">
        <v>170</v>
      </c>
      <c r="M34" s="242">
        <v>100</v>
      </c>
      <c r="N34" s="243">
        <v>3.9920159680638723E-2</v>
      </c>
      <c r="O34" s="242">
        <v>60</v>
      </c>
      <c r="P34" s="242">
        <v>10</v>
      </c>
      <c r="Q34" s="242">
        <v>70</v>
      </c>
      <c r="R34" s="243">
        <v>2.7944111776447105E-2</v>
      </c>
      <c r="S34" s="242">
        <v>0</v>
      </c>
      <c r="T34" s="242">
        <v>0</v>
      </c>
      <c r="U34" s="242">
        <v>10</v>
      </c>
      <c r="V34" s="242" t="s">
        <v>6</v>
      </c>
    </row>
    <row r="35" spans="1:22" x14ac:dyDescent="0.2">
      <c r="A35" s="54" t="s">
        <v>106</v>
      </c>
      <c r="B35" s="54" t="s">
        <v>79</v>
      </c>
      <c r="C35" s="54" t="s">
        <v>41</v>
      </c>
      <c r="D35" s="54">
        <v>338.87920000000008</v>
      </c>
      <c r="E35" s="54">
        <v>5303</v>
      </c>
      <c r="F35" s="54">
        <v>2070</v>
      </c>
      <c r="G35" s="54">
        <v>1974</v>
      </c>
      <c r="H35" s="54">
        <v>15.648644118612173</v>
      </c>
      <c r="I35" s="54">
        <v>6.1083713606500476</v>
      </c>
      <c r="J35" s="54">
        <v>2600</v>
      </c>
      <c r="K35" s="54">
        <v>2380</v>
      </c>
      <c r="L35" s="54">
        <v>145</v>
      </c>
      <c r="M35" s="54">
        <v>10</v>
      </c>
      <c r="N35" s="231">
        <v>3.8461538461538464E-3</v>
      </c>
      <c r="O35" s="54">
        <v>50</v>
      </c>
      <c r="P35" s="54">
        <v>10</v>
      </c>
      <c r="Q35" s="54">
        <v>60</v>
      </c>
      <c r="R35" s="231">
        <v>2.3076923076923078E-2</v>
      </c>
      <c r="S35" s="54">
        <v>0</v>
      </c>
      <c r="T35" s="54">
        <v>0</v>
      </c>
      <c r="U35" s="54">
        <v>10</v>
      </c>
      <c r="V35" s="54" t="s">
        <v>2</v>
      </c>
    </row>
    <row r="36" spans="1:22" x14ac:dyDescent="0.2">
      <c r="A36" s="54" t="s">
        <v>107</v>
      </c>
      <c r="B36" s="54" t="s">
        <v>79</v>
      </c>
      <c r="C36" s="54" t="s">
        <v>41</v>
      </c>
      <c r="D36" s="54">
        <v>75.120498046874999</v>
      </c>
      <c r="E36" s="54">
        <v>8984</v>
      </c>
      <c r="F36" s="54">
        <v>3354</v>
      </c>
      <c r="G36" s="54">
        <v>3313</v>
      </c>
      <c r="H36" s="54">
        <v>119.59452125029851</v>
      </c>
      <c r="I36" s="54">
        <v>44.648266281556232</v>
      </c>
      <c r="J36" s="54">
        <v>4785</v>
      </c>
      <c r="K36" s="54">
        <v>4250</v>
      </c>
      <c r="L36" s="54">
        <v>335</v>
      </c>
      <c r="M36" s="54">
        <v>55</v>
      </c>
      <c r="N36" s="231">
        <v>1.1494252873563218E-2</v>
      </c>
      <c r="O36" s="54">
        <v>85</v>
      </c>
      <c r="P36" s="54">
        <v>25</v>
      </c>
      <c r="Q36" s="54">
        <v>110</v>
      </c>
      <c r="R36" s="231">
        <v>2.2988505747126436E-2</v>
      </c>
      <c r="S36" s="54">
        <v>0</v>
      </c>
      <c r="T36" s="54">
        <v>10</v>
      </c>
      <c r="U36" s="54">
        <v>20</v>
      </c>
      <c r="V36" s="54" t="s">
        <v>2</v>
      </c>
    </row>
    <row r="37" spans="1:22" x14ac:dyDescent="0.2">
      <c r="A37" s="54" t="s">
        <v>108</v>
      </c>
      <c r="B37" s="54" t="s">
        <v>79</v>
      </c>
      <c r="C37" s="54" t="s">
        <v>41</v>
      </c>
      <c r="D37" s="54">
        <v>46.202402343750002</v>
      </c>
      <c r="E37" s="54">
        <v>1623</v>
      </c>
      <c r="F37" s="54">
        <v>857</v>
      </c>
      <c r="G37" s="54">
        <v>655</v>
      </c>
      <c r="H37" s="54">
        <v>35.128043514376913</v>
      </c>
      <c r="I37" s="54">
        <v>18.548819033777583</v>
      </c>
      <c r="J37" s="54">
        <v>600</v>
      </c>
      <c r="K37" s="54">
        <v>560</v>
      </c>
      <c r="L37" s="54">
        <v>15</v>
      </c>
      <c r="M37" s="54">
        <v>0</v>
      </c>
      <c r="N37" s="231">
        <v>0</v>
      </c>
      <c r="O37" s="54">
        <v>25</v>
      </c>
      <c r="P37" s="54">
        <v>0</v>
      </c>
      <c r="Q37" s="54">
        <v>25</v>
      </c>
      <c r="R37" s="231">
        <v>4.1666666666666664E-2</v>
      </c>
      <c r="S37" s="54">
        <v>0</v>
      </c>
      <c r="T37" s="54">
        <v>0</v>
      </c>
      <c r="U37" s="54">
        <v>10</v>
      </c>
      <c r="V37" s="54" t="s">
        <v>2</v>
      </c>
    </row>
    <row r="38" spans="1:22" x14ac:dyDescent="0.2">
      <c r="A38" s="54" t="s">
        <v>109</v>
      </c>
      <c r="B38" s="54" t="s">
        <v>79</v>
      </c>
      <c r="C38" s="54" t="s">
        <v>41</v>
      </c>
      <c r="D38" s="54">
        <v>136.15950195312499</v>
      </c>
      <c r="E38" s="54">
        <v>2626</v>
      </c>
      <c r="F38" s="54">
        <v>1026</v>
      </c>
      <c r="G38" s="54">
        <v>987</v>
      </c>
      <c r="H38" s="54">
        <v>19.286204505242985</v>
      </c>
      <c r="I38" s="54">
        <v>7.5352802065420033</v>
      </c>
      <c r="J38" s="54">
        <v>980</v>
      </c>
      <c r="K38" s="54">
        <v>755</v>
      </c>
      <c r="L38" s="54">
        <v>60</v>
      </c>
      <c r="M38" s="54">
        <v>0</v>
      </c>
      <c r="N38" s="231">
        <v>0</v>
      </c>
      <c r="O38" s="54">
        <v>150</v>
      </c>
      <c r="P38" s="54">
        <v>10</v>
      </c>
      <c r="Q38" s="54">
        <v>160</v>
      </c>
      <c r="R38" s="231">
        <v>0.16326530612244897</v>
      </c>
      <c r="S38" s="54">
        <v>0</v>
      </c>
      <c r="T38" s="54">
        <v>0</v>
      </c>
      <c r="U38" s="54">
        <v>0</v>
      </c>
      <c r="V38" s="54" t="s">
        <v>2</v>
      </c>
    </row>
    <row r="39" spans="1:22" x14ac:dyDescent="0.2">
      <c r="A39" s="54" t="s">
        <v>110</v>
      </c>
      <c r="B39" s="54" t="s">
        <v>79</v>
      </c>
      <c r="C39" s="54" t="s">
        <v>41</v>
      </c>
      <c r="D39" s="54">
        <v>113.73110351562499</v>
      </c>
      <c r="E39" s="54">
        <v>2118</v>
      </c>
      <c r="F39" s="54">
        <v>919</v>
      </c>
      <c r="G39" s="54">
        <v>864</v>
      </c>
      <c r="H39" s="54">
        <v>18.622873906336604</v>
      </c>
      <c r="I39" s="54">
        <v>8.0804632294255612</v>
      </c>
      <c r="J39" s="54">
        <v>975</v>
      </c>
      <c r="K39" s="54">
        <v>865</v>
      </c>
      <c r="L39" s="54">
        <v>35</v>
      </c>
      <c r="M39" s="54">
        <v>10</v>
      </c>
      <c r="N39" s="231">
        <v>1.0256410256410256E-2</v>
      </c>
      <c r="O39" s="54">
        <v>45</v>
      </c>
      <c r="P39" s="54">
        <v>10</v>
      </c>
      <c r="Q39" s="54">
        <v>55</v>
      </c>
      <c r="R39" s="231">
        <v>5.6410256410256411E-2</v>
      </c>
      <c r="S39" s="54">
        <v>0</v>
      </c>
      <c r="T39" s="54">
        <v>0</v>
      </c>
      <c r="U39" s="54">
        <v>10</v>
      </c>
      <c r="V39" s="54" t="s">
        <v>2</v>
      </c>
    </row>
    <row r="40" spans="1:22" x14ac:dyDescent="0.2">
      <c r="A40" s="54" t="s">
        <v>111</v>
      </c>
      <c r="B40" s="54" t="s">
        <v>79</v>
      </c>
      <c r="C40" s="54" t="s">
        <v>41</v>
      </c>
      <c r="D40" s="54">
        <v>69.386601562500005</v>
      </c>
      <c r="E40" s="54">
        <v>5572</v>
      </c>
      <c r="F40" s="54">
        <v>2210</v>
      </c>
      <c r="G40" s="54">
        <v>2166</v>
      </c>
      <c r="H40" s="54">
        <v>80.30368795308442</v>
      </c>
      <c r="I40" s="54">
        <v>31.85052950041575</v>
      </c>
      <c r="J40" s="54">
        <v>2700</v>
      </c>
      <c r="K40" s="54">
        <v>2375</v>
      </c>
      <c r="L40" s="54">
        <v>90</v>
      </c>
      <c r="M40" s="54">
        <v>40</v>
      </c>
      <c r="N40" s="231">
        <v>1.4814814814814815E-2</v>
      </c>
      <c r="O40" s="54">
        <v>165</v>
      </c>
      <c r="P40" s="54">
        <v>15</v>
      </c>
      <c r="Q40" s="54">
        <v>180</v>
      </c>
      <c r="R40" s="231">
        <v>6.6666666666666666E-2</v>
      </c>
      <c r="S40" s="54">
        <v>0</v>
      </c>
      <c r="T40" s="54">
        <v>10</v>
      </c>
      <c r="U40" s="54">
        <v>10</v>
      </c>
      <c r="V40" s="54" t="s">
        <v>2</v>
      </c>
    </row>
    <row r="41" spans="1:22" x14ac:dyDescent="0.2">
      <c r="A41" s="54" t="s">
        <v>112</v>
      </c>
      <c r="B41" s="54" t="s">
        <v>79</v>
      </c>
      <c r="C41" s="54" t="s">
        <v>41</v>
      </c>
      <c r="D41" s="54">
        <v>70.706401367187496</v>
      </c>
      <c r="E41" s="54">
        <v>3090</v>
      </c>
      <c r="F41" s="54">
        <v>1505</v>
      </c>
      <c r="G41" s="54">
        <v>1256</v>
      </c>
      <c r="H41" s="54">
        <v>43.701842269602011</v>
      </c>
      <c r="I41" s="54">
        <v>21.285201493770558</v>
      </c>
      <c r="J41" s="54">
        <v>1560</v>
      </c>
      <c r="K41" s="54">
        <v>1460</v>
      </c>
      <c r="L41" s="54">
        <v>75</v>
      </c>
      <c r="M41" s="54">
        <v>0</v>
      </c>
      <c r="N41" s="231">
        <v>0</v>
      </c>
      <c r="O41" s="54">
        <v>15</v>
      </c>
      <c r="P41" s="54">
        <v>0</v>
      </c>
      <c r="Q41" s="54">
        <v>15</v>
      </c>
      <c r="R41" s="231">
        <v>9.6153846153846159E-3</v>
      </c>
      <c r="S41" s="54">
        <v>0</v>
      </c>
      <c r="T41" s="54">
        <v>0</v>
      </c>
      <c r="U41" s="54">
        <v>0</v>
      </c>
      <c r="V41" s="54" t="s">
        <v>2</v>
      </c>
    </row>
    <row r="42" spans="1:22" x14ac:dyDescent="0.2">
      <c r="A42" s="242" t="s">
        <v>102</v>
      </c>
      <c r="B42" s="242" t="s">
        <v>79</v>
      </c>
      <c r="C42" s="242" t="s">
        <v>41</v>
      </c>
      <c r="D42" s="242">
        <v>144.117001953125</v>
      </c>
      <c r="E42" s="242">
        <v>23880</v>
      </c>
      <c r="F42" s="242">
        <v>12553</v>
      </c>
      <c r="G42" s="242">
        <v>10694</v>
      </c>
      <c r="H42" s="242">
        <v>165.6987008914266</v>
      </c>
      <c r="I42" s="242">
        <v>87.102838873118841</v>
      </c>
      <c r="J42" s="242">
        <v>10555</v>
      </c>
      <c r="K42" s="242">
        <v>8495</v>
      </c>
      <c r="L42" s="242">
        <v>640</v>
      </c>
      <c r="M42" s="242">
        <v>85</v>
      </c>
      <c r="N42" s="243">
        <v>8.0530554239696822E-3</v>
      </c>
      <c r="O42" s="242">
        <v>1070</v>
      </c>
      <c r="P42" s="242">
        <v>155</v>
      </c>
      <c r="Q42" s="242">
        <v>1225</v>
      </c>
      <c r="R42" s="243">
        <v>0.11605873993368072</v>
      </c>
      <c r="S42" s="242">
        <v>10</v>
      </c>
      <c r="T42" s="242">
        <v>35</v>
      </c>
      <c r="U42" s="242">
        <v>70</v>
      </c>
      <c r="V42" s="242" t="s">
        <v>6</v>
      </c>
    </row>
  </sheetData>
  <sortState ref="A2:V43">
    <sortCondition ref="A2:A43"/>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1"/>
  <sheetViews>
    <sheetView workbookViewId="0">
      <selection activeCell="D19" sqref="D19"/>
    </sheetView>
  </sheetViews>
  <sheetFormatPr defaultRowHeight="15" x14ac:dyDescent="0.25"/>
  <sheetData>
    <row r="1" spans="1:14" x14ac:dyDescent="0.25">
      <c r="A1" s="3" t="s">
        <v>21</v>
      </c>
      <c r="B1" t="s">
        <v>22</v>
      </c>
      <c r="C1" t="s">
        <v>23</v>
      </c>
      <c r="D1" t="s">
        <v>24</v>
      </c>
      <c r="E1" t="s">
        <v>25</v>
      </c>
      <c r="F1" t="s">
        <v>26</v>
      </c>
      <c r="G1" t="s">
        <v>27</v>
      </c>
      <c r="H1" t="s">
        <v>28</v>
      </c>
      <c r="I1" t="s">
        <v>9</v>
      </c>
      <c r="J1" t="s">
        <v>10</v>
      </c>
      <c r="K1" t="s">
        <v>29</v>
      </c>
      <c r="L1" t="s">
        <v>11</v>
      </c>
      <c r="M1" t="s">
        <v>12</v>
      </c>
      <c r="N1" t="s">
        <v>13</v>
      </c>
    </row>
    <row r="2" spans="1:14" x14ac:dyDescent="0.25">
      <c r="A2">
        <v>4330000</v>
      </c>
      <c r="B2">
        <v>212105</v>
      </c>
      <c r="C2">
        <v>202261</v>
      </c>
      <c r="D2">
        <v>106082</v>
      </c>
      <c r="E2">
        <v>95577</v>
      </c>
      <c r="F2">
        <v>145.30000000000001</v>
      </c>
      <c r="G2">
        <v>1459.58</v>
      </c>
      <c r="H2">
        <v>93465</v>
      </c>
      <c r="I2">
        <v>79160</v>
      </c>
      <c r="J2">
        <v>3685</v>
      </c>
      <c r="K2">
        <v>3920</v>
      </c>
      <c r="L2">
        <v>5210</v>
      </c>
      <c r="M2">
        <v>670</v>
      </c>
      <c r="N2">
        <v>815</v>
      </c>
    </row>
    <row r="3" spans="1:14" x14ac:dyDescent="0.25">
      <c r="A3">
        <v>4330001</v>
      </c>
      <c r="B3">
        <v>5498</v>
      </c>
      <c r="C3">
        <v>5119</v>
      </c>
      <c r="D3">
        <v>2654</v>
      </c>
      <c r="E3">
        <v>2545</v>
      </c>
      <c r="F3">
        <v>1719.4</v>
      </c>
      <c r="G3">
        <v>3.2</v>
      </c>
      <c r="H3">
        <v>2175</v>
      </c>
      <c r="I3">
        <v>1760</v>
      </c>
      <c r="J3">
        <v>135</v>
      </c>
      <c r="K3">
        <v>40</v>
      </c>
      <c r="L3">
        <v>200</v>
      </c>
      <c r="M3">
        <v>30</v>
      </c>
      <c r="N3">
        <v>10</v>
      </c>
    </row>
    <row r="4" spans="1:14" x14ac:dyDescent="0.25">
      <c r="A4">
        <v>4330002</v>
      </c>
      <c r="B4">
        <v>1632</v>
      </c>
      <c r="C4">
        <v>1532</v>
      </c>
      <c r="D4">
        <v>1029</v>
      </c>
      <c r="E4">
        <v>860</v>
      </c>
      <c r="F4">
        <v>1869.6</v>
      </c>
      <c r="G4">
        <v>0.87</v>
      </c>
      <c r="H4">
        <v>675</v>
      </c>
      <c r="I4">
        <v>515</v>
      </c>
      <c r="J4">
        <v>35</v>
      </c>
      <c r="K4">
        <v>60</v>
      </c>
      <c r="L4">
        <v>65</v>
      </c>
      <c r="M4">
        <v>0</v>
      </c>
      <c r="N4">
        <v>0</v>
      </c>
    </row>
    <row r="5" spans="1:14" x14ac:dyDescent="0.25">
      <c r="A5">
        <v>4330003</v>
      </c>
      <c r="B5">
        <v>3049</v>
      </c>
      <c r="C5">
        <v>3379</v>
      </c>
      <c r="D5">
        <v>1977</v>
      </c>
      <c r="E5">
        <v>1687</v>
      </c>
      <c r="F5">
        <v>4194.5</v>
      </c>
      <c r="G5">
        <v>0.73</v>
      </c>
      <c r="H5">
        <v>1170</v>
      </c>
      <c r="I5">
        <v>870</v>
      </c>
      <c r="J5">
        <v>50</v>
      </c>
      <c r="K5">
        <v>85</v>
      </c>
      <c r="L5">
        <v>135</v>
      </c>
      <c r="M5">
        <v>15</v>
      </c>
      <c r="N5">
        <v>15</v>
      </c>
    </row>
    <row r="6" spans="1:14" x14ac:dyDescent="0.25">
      <c r="A6">
        <v>4330004</v>
      </c>
      <c r="B6">
        <v>4412</v>
      </c>
      <c r="C6">
        <v>4502</v>
      </c>
      <c r="D6">
        <v>2746</v>
      </c>
      <c r="E6">
        <v>2303</v>
      </c>
      <c r="F6">
        <v>4513.1000000000004</v>
      </c>
      <c r="G6">
        <v>0.98</v>
      </c>
      <c r="H6">
        <v>1600</v>
      </c>
      <c r="I6">
        <v>1235</v>
      </c>
      <c r="J6">
        <v>35</v>
      </c>
      <c r="K6">
        <v>200</v>
      </c>
      <c r="L6">
        <v>120</v>
      </c>
      <c r="M6">
        <v>10</v>
      </c>
      <c r="N6">
        <v>0</v>
      </c>
    </row>
    <row r="7" spans="1:14" x14ac:dyDescent="0.25">
      <c r="A7">
        <v>4330005</v>
      </c>
      <c r="B7">
        <v>2141</v>
      </c>
      <c r="C7">
        <v>2121</v>
      </c>
      <c r="D7">
        <v>1245</v>
      </c>
      <c r="E7">
        <v>1133</v>
      </c>
      <c r="F7">
        <v>2177.6</v>
      </c>
      <c r="G7">
        <v>0.98</v>
      </c>
      <c r="H7">
        <v>965</v>
      </c>
      <c r="I7">
        <v>675</v>
      </c>
      <c r="J7">
        <v>55</v>
      </c>
      <c r="K7">
        <v>90</v>
      </c>
      <c r="L7">
        <v>120</v>
      </c>
      <c r="M7">
        <v>20</v>
      </c>
      <c r="N7">
        <v>10</v>
      </c>
    </row>
    <row r="8" spans="1:14" x14ac:dyDescent="0.25">
      <c r="A8">
        <v>4330006</v>
      </c>
      <c r="B8">
        <v>2629</v>
      </c>
      <c r="C8">
        <v>2693</v>
      </c>
      <c r="D8">
        <v>1934</v>
      </c>
      <c r="E8">
        <v>1432</v>
      </c>
      <c r="F8">
        <v>746.1</v>
      </c>
      <c r="G8">
        <v>3.52</v>
      </c>
      <c r="H8">
        <v>970</v>
      </c>
      <c r="I8">
        <v>670</v>
      </c>
      <c r="J8">
        <v>45</v>
      </c>
      <c r="K8">
        <v>95</v>
      </c>
      <c r="L8">
        <v>150</v>
      </c>
      <c r="M8">
        <v>10</v>
      </c>
      <c r="N8">
        <v>10</v>
      </c>
    </row>
    <row r="9" spans="1:14" x14ac:dyDescent="0.25">
      <c r="A9">
        <v>4330007</v>
      </c>
      <c r="B9">
        <v>2344</v>
      </c>
      <c r="C9">
        <v>2504</v>
      </c>
      <c r="D9">
        <v>1592</v>
      </c>
      <c r="E9">
        <v>1128</v>
      </c>
      <c r="F9">
        <v>1597.7</v>
      </c>
      <c r="G9">
        <v>1.47</v>
      </c>
      <c r="H9">
        <v>970</v>
      </c>
      <c r="I9">
        <v>665</v>
      </c>
      <c r="J9">
        <v>40</v>
      </c>
      <c r="K9">
        <v>120</v>
      </c>
      <c r="L9">
        <v>135</v>
      </c>
      <c r="M9">
        <v>10</v>
      </c>
      <c r="N9">
        <v>0</v>
      </c>
    </row>
    <row r="10" spans="1:14" x14ac:dyDescent="0.25">
      <c r="A10">
        <v>4330008</v>
      </c>
      <c r="B10">
        <v>3007</v>
      </c>
      <c r="C10">
        <v>3094</v>
      </c>
      <c r="D10">
        <v>1437</v>
      </c>
      <c r="E10">
        <v>1300</v>
      </c>
      <c r="F10">
        <v>1139.5</v>
      </c>
      <c r="G10">
        <v>2.64</v>
      </c>
      <c r="H10">
        <v>1230</v>
      </c>
      <c r="I10">
        <v>950</v>
      </c>
      <c r="J10">
        <v>35</v>
      </c>
      <c r="K10">
        <v>110</v>
      </c>
      <c r="L10">
        <v>90</v>
      </c>
      <c r="M10">
        <v>25</v>
      </c>
      <c r="N10">
        <v>15</v>
      </c>
    </row>
    <row r="11" spans="1:14" x14ac:dyDescent="0.25">
      <c r="A11">
        <v>4330009.01</v>
      </c>
      <c r="B11">
        <v>4054</v>
      </c>
      <c r="C11">
        <v>3289</v>
      </c>
      <c r="D11">
        <v>1729</v>
      </c>
      <c r="E11">
        <v>1715</v>
      </c>
      <c r="F11">
        <v>1379.4</v>
      </c>
      <c r="G11">
        <v>2.94</v>
      </c>
      <c r="H11">
        <v>2145</v>
      </c>
      <c r="I11">
        <v>1920</v>
      </c>
      <c r="J11">
        <v>90</v>
      </c>
      <c r="K11">
        <v>45</v>
      </c>
      <c r="L11">
        <v>35</v>
      </c>
      <c r="M11">
        <v>40</v>
      </c>
      <c r="N11">
        <v>10</v>
      </c>
    </row>
    <row r="12" spans="1:14" x14ac:dyDescent="0.25">
      <c r="A12">
        <v>4330009.0199999996</v>
      </c>
      <c r="B12">
        <v>5756</v>
      </c>
      <c r="C12">
        <v>5847</v>
      </c>
      <c r="D12">
        <v>3388</v>
      </c>
      <c r="E12">
        <v>3228</v>
      </c>
      <c r="F12">
        <v>1876</v>
      </c>
      <c r="G12">
        <v>3.07</v>
      </c>
      <c r="H12">
        <v>1935</v>
      </c>
      <c r="I12">
        <v>1575</v>
      </c>
      <c r="J12">
        <v>40</v>
      </c>
      <c r="K12">
        <v>110</v>
      </c>
      <c r="L12">
        <v>170</v>
      </c>
      <c r="M12">
        <v>25</v>
      </c>
      <c r="N12">
        <v>10</v>
      </c>
    </row>
    <row r="13" spans="1:14" x14ac:dyDescent="0.25">
      <c r="A13">
        <v>4330010</v>
      </c>
      <c r="B13">
        <v>3314</v>
      </c>
      <c r="C13">
        <v>3115</v>
      </c>
      <c r="D13">
        <v>1762</v>
      </c>
      <c r="E13">
        <v>1682</v>
      </c>
      <c r="F13">
        <v>2078.3000000000002</v>
      </c>
      <c r="G13">
        <v>1.59</v>
      </c>
      <c r="H13">
        <v>1245</v>
      </c>
      <c r="I13">
        <v>960</v>
      </c>
      <c r="J13">
        <v>35</v>
      </c>
      <c r="K13">
        <v>110</v>
      </c>
      <c r="L13">
        <v>100</v>
      </c>
      <c r="M13">
        <v>15</v>
      </c>
      <c r="N13">
        <v>20</v>
      </c>
    </row>
    <row r="14" spans="1:14" x14ac:dyDescent="0.25">
      <c r="A14">
        <v>4330011</v>
      </c>
      <c r="B14">
        <v>1869</v>
      </c>
      <c r="C14">
        <v>1872</v>
      </c>
      <c r="D14">
        <v>1177</v>
      </c>
      <c r="E14">
        <v>1095</v>
      </c>
      <c r="F14">
        <v>2674.6</v>
      </c>
      <c r="G14">
        <v>0.7</v>
      </c>
      <c r="H14">
        <v>900</v>
      </c>
      <c r="I14">
        <v>660</v>
      </c>
      <c r="J14">
        <v>30</v>
      </c>
      <c r="K14">
        <v>70</v>
      </c>
      <c r="L14">
        <v>120</v>
      </c>
      <c r="M14">
        <v>10</v>
      </c>
      <c r="N14">
        <v>0</v>
      </c>
    </row>
    <row r="15" spans="1:14" x14ac:dyDescent="0.25">
      <c r="A15">
        <v>4330012</v>
      </c>
      <c r="B15">
        <v>1873</v>
      </c>
      <c r="C15">
        <v>2037</v>
      </c>
      <c r="D15">
        <v>1322</v>
      </c>
      <c r="E15">
        <v>1026</v>
      </c>
      <c r="F15">
        <v>2085.3000000000002</v>
      </c>
      <c r="G15">
        <v>0.9</v>
      </c>
      <c r="H15">
        <v>805</v>
      </c>
      <c r="I15">
        <v>440</v>
      </c>
      <c r="J15">
        <v>15</v>
      </c>
      <c r="K15">
        <v>125</v>
      </c>
      <c r="L15">
        <v>175</v>
      </c>
      <c r="M15">
        <v>45</v>
      </c>
      <c r="N15">
        <v>0</v>
      </c>
    </row>
    <row r="16" spans="1:14" x14ac:dyDescent="0.25">
      <c r="A16">
        <v>4330013</v>
      </c>
      <c r="B16">
        <v>1746</v>
      </c>
      <c r="C16">
        <v>1899</v>
      </c>
      <c r="D16">
        <v>1348</v>
      </c>
      <c r="E16">
        <v>1112</v>
      </c>
      <c r="F16">
        <v>3094.6</v>
      </c>
      <c r="G16">
        <v>0.56000000000000005</v>
      </c>
      <c r="H16">
        <v>665</v>
      </c>
      <c r="I16">
        <v>300</v>
      </c>
      <c r="J16">
        <v>25</v>
      </c>
      <c r="K16">
        <v>145</v>
      </c>
      <c r="L16">
        <v>175</v>
      </c>
      <c r="M16">
        <v>15</v>
      </c>
      <c r="N16">
        <v>0</v>
      </c>
    </row>
    <row r="17" spans="1:14" x14ac:dyDescent="0.25">
      <c r="A17">
        <v>4330014</v>
      </c>
      <c r="B17">
        <v>3322</v>
      </c>
      <c r="C17">
        <v>3360</v>
      </c>
      <c r="D17">
        <v>1969</v>
      </c>
      <c r="E17">
        <v>1790</v>
      </c>
      <c r="F17">
        <v>4465.7</v>
      </c>
      <c r="G17">
        <v>0.74</v>
      </c>
      <c r="H17">
        <v>1130</v>
      </c>
      <c r="I17">
        <v>765</v>
      </c>
      <c r="J17">
        <v>45</v>
      </c>
      <c r="K17">
        <v>100</v>
      </c>
      <c r="L17">
        <v>190</v>
      </c>
      <c r="M17">
        <v>15</v>
      </c>
      <c r="N17">
        <v>20</v>
      </c>
    </row>
    <row r="18" spans="1:14" x14ac:dyDescent="0.25">
      <c r="A18">
        <v>4330015.01</v>
      </c>
      <c r="B18">
        <v>2848</v>
      </c>
      <c r="C18">
        <v>2821</v>
      </c>
      <c r="D18">
        <v>1542</v>
      </c>
      <c r="E18">
        <v>1442</v>
      </c>
      <c r="F18">
        <v>2587</v>
      </c>
      <c r="G18">
        <v>1.1000000000000001</v>
      </c>
      <c r="H18">
        <v>1095</v>
      </c>
      <c r="I18">
        <v>870</v>
      </c>
      <c r="J18">
        <v>30</v>
      </c>
      <c r="K18">
        <v>70</v>
      </c>
      <c r="L18">
        <v>110</v>
      </c>
      <c r="M18">
        <v>0</v>
      </c>
      <c r="N18">
        <v>15</v>
      </c>
    </row>
    <row r="19" spans="1:14" x14ac:dyDescent="0.25">
      <c r="A19">
        <v>4330015.0199999996</v>
      </c>
      <c r="B19">
        <v>5927</v>
      </c>
      <c r="C19">
        <v>6064</v>
      </c>
      <c r="D19">
        <v>3208</v>
      </c>
      <c r="E19">
        <v>2901</v>
      </c>
      <c r="F19">
        <v>4105.1000000000004</v>
      </c>
      <c r="G19">
        <v>1.44</v>
      </c>
      <c r="H19">
        <v>2020</v>
      </c>
      <c r="I19">
        <v>1575</v>
      </c>
      <c r="J19">
        <v>80</v>
      </c>
      <c r="K19">
        <v>225</v>
      </c>
      <c r="L19">
        <v>125</v>
      </c>
      <c r="M19">
        <v>0</v>
      </c>
      <c r="N19">
        <v>15</v>
      </c>
    </row>
    <row r="20" spans="1:14" x14ac:dyDescent="0.25">
      <c r="A20">
        <v>4330016</v>
      </c>
      <c r="B20">
        <v>4014</v>
      </c>
      <c r="C20">
        <v>4026</v>
      </c>
      <c r="D20">
        <v>2376</v>
      </c>
      <c r="E20">
        <v>2192</v>
      </c>
      <c r="F20">
        <v>3899</v>
      </c>
      <c r="G20">
        <v>1.03</v>
      </c>
      <c r="H20">
        <v>1780</v>
      </c>
      <c r="I20">
        <v>1370</v>
      </c>
      <c r="J20">
        <v>80</v>
      </c>
      <c r="K20">
        <v>105</v>
      </c>
      <c r="L20">
        <v>200</v>
      </c>
      <c r="M20">
        <v>10</v>
      </c>
      <c r="N20">
        <v>15</v>
      </c>
    </row>
    <row r="21" spans="1:14" x14ac:dyDescent="0.25">
      <c r="A21">
        <v>4330017</v>
      </c>
      <c r="B21">
        <v>2660</v>
      </c>
      <c r="C21">
        <v>2743</v>
      </c>
      <c r="D21">
        <v>1832</v>
      </c>
      <c r="E21">
        <v>1433</v>
      </c>
      <c r="F21">
        <v>1010.3</v>
      </c>
      <c r="G21">
        <v>2.63</v>
      </c>
      <c r="H21">
        <v>1055</v>
      </c>
      <c r="I21">
        <v>730</v>
      </c>
      <c r="J21">
        <v>50</v>
      </c>
      <c r="K21">
        <v>135</v>
      </c>
      <c r="L21">
        <v>130</v>
      </c>
      <c r="M21">
        <v>0</v>
      </c>
      <c r="N21">
        <v>0</v>
      </c>
    </row>
    <row r="22" spans="1:14" x14ac:dyDescent="0.25">
      <c r="A22">
        <v>4330018</v>
      </c>
      <c r="B22">
        <v>5484</v>
      </c>
      <c r="C22">
        <v>5557</v>
      </c>
      <c r="D22">
        <v>2523</v>
      </c>
      <c r="E22">
        <v>2399</v>
      </c>
      <c r="F22">
        <v>2723.2</v>
      </c>
      <c r="G22">
        <v>2.0099999999999998</v>
      </c>
      <c r="H22">
        <v>2210</v>
      </c>
      <c r="I22">
        <v>1600</v>
      </c>
      <c r="J22">
        <v>155</v>
      </c>
      <c r="K22">
        <v>185</v>
      </c>
      <c r="L22">
        <v>180</v>
      </c>
      <c r="M22">
        <v>55</v>
      </c>
      <c r="N22">
        <v>30</v>
      </c>
    </row>
    <row r="23" spans="1:14" x14ac:dyDescent="0.25">
      <c r="A23">
        <v>4330019.01</v>
      </c>
      <c r="B23">
        <v>5829</v>
      </c>
      <c r="C23">
        <v>5433</v>
      </c>
      <c r="D23">
        <v>3091</v>
      </c>
      <c r="E23">
        <v>2836</v>
      </c>
      <c r="F23">
        <v>280.89999999999998</v>
      </c>
      <c r="G23">
        <v>20.75</v>
      </c>
      <c r="H23">
        <v>2490</v>
      </c>
      <c r="I23">
        <v>2055</v>
      </c>
      <c r="J23">
        <v>115</v>
      </c>
      <c r="K23">
        <v>190</v>
      </c>
      <c r="L23">
        <v>95</v>
      </c>
      <c r="M23">
        <v>10</v>
      </c>
      <c r="N23">
        <v>25</v>
      </c>
    </row>
    <row r="24" spans="1:14" x14ac:dyDescent="0.25">
      <c r="A24">
        <v>4330019.0199999996</v>
      </c>
      <c r="B24">
        <v>6945</v>
      </c>
      <c r="C24">
        <v>6908</v>
      </c>
      <c r="D24">
        <v>3491</v>
      </c>
      <c r="E24">
        <v>3262</v>
      </c>
      <c r="F24">
        <v>1705</v>
      </c>
      <c r="G24">
        <v>4.07</v>
      </c>
      <c r="H24">
        <v>2925</v>
      </c>
      <c r="I24">
        <v>2450</v>
      </c>
      <c r="J24">
        <v>150</v>
      </c>
      <c r="K24">
        <v>190</v>
      </c>
      <c r="L24">
        <v>80</v>
      </c>
      <c r="M24">
        <v>35</v>
      </c>
      <c r="N24">
        <v>15</v>
      </c>
    </row>
    <row r="25" spans="1:14" x14ac:dyDescent="0.25">
      <c r="A25">
        <v>4330100</v>
      </c>
      <c r="B25">
        <v>5284</v>
      </c>
      <c r="C25">
        <v>5178</v>
      </c>
      <c r="D25">
        <v>2964</v>
      </c>
      <c r="E25">
        <v>2353</v>
      </c>
      <c r="F25">
        <v>189.2</v>
      </c>
      <c r="G25">
        <v>27.92</v>
      </c>
      <c r="H25">
        <v>2150</v>
      </c>
      <c r="I25">
        <v>1715</v>
      </c>
      <c r="J25">
        <v>150</v>
      </c>
      <c r="K25">
        <v>70</v>
      </c>
      <c r="L25">
        <v>180</v>
      </c>
      <c r="M25">
        <v>25</v>
      </c>
      <c r="N25">
        <v>0</v>
      </c>
    </row>
    <row r="26" spans="1:14" x14ac:dyDescent="0.25">
      <c r="A26">
        <v>4330110.01</v>
      </c>
      <c r="B26">
        <v>4179</v>
      </c>
      <c r="C26">
        <v>3737</v>
      </c>
      <c r="D26">
        <v>1775</v>
      </c>
      <c r="E26">
        <v>1674</v>
      </c>
      <c r="F26">
        <v>142.30000000000001</v>
      </c>
      <c r="G26">
        <v>29.37</v>
      </c>
      <c r="H26">
        <v>2035</v>
      </c>
      <c r="I26">
        <v>1855</v>
      </c>
      <c r="J26">
        <v>80</v>
      </c>
      <c r="K26">
        <v>10</v>
      </c>
      <c r="L26">
        <v>85</v>
      </c>
      <c r="M26">
        <v>0</v>
      </c>
      <c r="N26">
        <v>10</v>
      </c>
    </row>
    <row r="27" spans="1:14" x14ac:dyDescent="0.25">
      <c r="A27">
        <v>4330110.03</v>
      </c>
      <c r="B27">
        <v>6447</v>
      </c>
      <c r="C27">
        <v>5514</v>
      </c>
      <c r="D27">
        <v>2471</v>
      </c>
      <c r="E27">
        <v>2400</v>
      </c>
      <c r="F27">
        <v>205.6</v>
      </c>
      <c r="G27">
        <v>31.36</v>
      </c>
      <c r="H27">
        <v>3160</v>
      </c>
      <c r="I27">
        <v>2945</v>
      </c>
      <c r="J27">
        <v>90</v>
      </c>
      <c r="K27">
        <v>65</v>
      </c>
      <c r="L27">
        <v>25</v>
      </c>
      <c r="M27">
        <v>0</v>
      </c>
      <c r="N27">
        <v>25</v>
      </c>
    </row>
    <row r="28" spans="1:14" x14ac:dyDescent="0.25">
      <c r="A28">
        <v>4330110.04</v>
      </c>
      <c r="B28">
        <v>5748</v>
      </c>
      <c r="C28">
        <v>5749</v>
      </c>
      <c r="D28">
        <v>2345</v>
      </c>
      <c r="E28">
        <v>2325</v>
      </c>
      <c r="F28">
        <v>916.6</v>
      </c>
      <c r="G28">
        <v>6.27</v>
      </c>
      <c r="H28">
        <v>2880</v>
      </c>
      <c r="I28">
        <v>2595</v>
      </c>
      <c r="J28">
        <v>90</v>
      </c>
      <c r="K28">
        <v>80</v>
      </c>
      <c r="L28">
        <v>70</v>
      </c>
      <c r="M28">
        <v>15</v>
      </c>
      <c r="N28">
        <v>30</v>
      </c>
    </row>
    <row r="29" spans="1:14" x14ac:dyDescent="0.25">
      <c r="A29">
        <v>4330110.0599999996</v>
      </c>
      <c r="B29">
        <v>6428</v>
      </c>
      <c r="C29">
        <v>6148</v>
      </c>
      <c r="D29">
        <v>2716</v>
      </c>
      <c r="E29">
        <v>2678</v>
      </c>
      <c r="F29">
        <v>989.7</v>
      </c>
      <c r="G29">
        <v>6.5</v>
      </c>
      <c r="H29">
        <v>3265</v>
      </c>
      <c r="I29">
        <v>2920</v>
      </c>
      <c r="J29">
        <v>165</v>
      </c>
      <c r="K29">
        <v>50</v>
      </c>
      <c r="L29">
        <v>80</v>
      </c>
      <c r="M29">
        <v>15</v>
      </c>
      <c r="N29">
        <v>30</v>
      </c>
    </row>
    <row r="30" spans="1:14" x14ac:dyDescent="0.25">
      <c r="A30">
        <v>4330110.07</v>
      </c>
      <c r="B30">
        <v>7150</v>
      </c>
      <c r="C30">
        <v>6043</v>
      </c>
      <c r="D30">
        <v>2940</v>
      </c>
      <c r="E30">
        <v>2876</v>
      </c>
      <c r="F30">
        <v>1771.2</v>
      </c>
      <c r="G30">
        <v>4.04</v>
      </c>
      <c r="H30">
        <v>3545</v>
      </c>
      <c r="I30">
        <v>3170</v>
      </c>
      <c r="J30">
        <v>130</v>
      </c>
      <c r="K30">
        <v>115</v>
      </c>
      <c r="L30">
        <v>90</v>
      </c>
      <c r="M30">
        <v>25</v>
      </c>
      <c r="N30">
        <v>20</v>
      </c>
    </row>
    <row r="31" spans="1:14" x14ac:dyDescent="0.25">
      <c r="A31">
        <v>4330111.01</v>
      </c>
      <c r="B31">
        <v>7074</v>
      </c>
      <c r="C31">
        <v>7129</v>
      </c>
      <c r="D31">
        <v>3962</v>
      </c>
      <c r="E31">
        <v>3288</v>
      </c>
      <c r="F31">
        <v>769.3</v>
      </c>
      <c r="G31">
        <v>9.19</v>
      </c>
      <c r="H31">
        <v>3040</v>
      </c>
      <c r="I31">
        <v>2480</v>
      </c>
      <c r="J31">
        <v>120</v>
      </c>
      <c r="K31">
        <v>285</v>
      </c>
      <c r="L31">
        <v>120</v>
      </c>
      <c r="M31">
        <v>20</v>
      </c>
      <c r="N31">
        <v>25</v>
      </c>
    </row>
    <row r="32" spans="1:14" x14ac:dyDescent="0.25">
      <c r="A32">
        <v>4330111.0199999996</v>
      </c>
      <c r="B32">
        <v>1129</v>
      </c>
      <c r="C32">
        <v>1075</v>
      </c>
      <c r="D32">
        <v>430</v>
      </c>
      <c r="E32">
        <v>415</v>
      </c>
      <c r="F32">
        <v>39.5</v>
      </c>
      <c r="G32">
        <v>28.6</v>
      </c>
      <c r="H32">
        <v>560</v>
      </c>
      <c r="I32">
        <v>500</v>
      </c>
      <c r="J32">
        <v>35</v>
      </c>
      <c r="K32">
        <v>10</v>
      </c>
      <c r="L32">
        <v>0</v>
      </c>
      <c r="M32">
        <v>0</v>
      </c>
      <c r="N32">
        <v>10</v>
      </c>
    </row>
    <row r="33" spans="1:14" x14ac:dyDescent="0.25">
      <c r="A33">
        <v>4330111.05</v>
      </c>
      <c r="B33">
        <v>4784</v>
      </c>
      <c r="C33">
        <v>4946</v>
      </c>
      <c r="D33">
        <v>1885</v>
      </c>
      <c r="E33">
        <v>1873</v>
      </c>
      <c r="F33">
        <v>1049.0999999999999</v>
      </c>
      <c r="G33">
        <v>4.5599999999999996</v>
      </c>
      <c r="H33">
        <v>2455</v>
      </c>
      <c r="I33">
        <v>2185</v>
      </c>
      <c r="J33">
        <v>80</v>
      </c>
      <c r="K33">
        <v>110</v>
      </c>
      <c r="L33">
        <v>55</v>
      </c>
      <c r="M33">
        <v>25</v>
      </c>
      <c r="N33">
        <v>0</v>
      </c>
    </row>
    <row r="34" spans="1:14" x14ac:dyDescent="0.25">
      <c r="A34">
        <v>4330111.0599999996</v>
      </c>
      <c r="B34">
        <v>3429</v>
      </c>
      <c r="C34">
        <v>3091</v>
      </c>
      <c r="D34">
        <v>1438</v>
      </c>
      <c r="E34">
        <v>1410</v>
      </c>
      <c r="F34">
        <v>1292.2</v>
      </c>
      <c r="G34">
        <v>2.65</v>
      </c>
      <c r="H34">
        <v>1600</v>
      </c>
      <c r="I34">
        <v>1420</v>
      </c>
      <c r="J34">
        <v>55</v>
      </c>
      <c r="K34">
        <v>55</v>
      </c>
      <c r="L34">
        <v>55</v>
      </c>
      <c r="M34">
        <v>0</v>
      </c>
      <c r="N34">
        <v>15</v>
      </c>
    </row>
    <row r="35" spans="1:14" x14ac:dyDescent="0.25">
      <c r="A35">
        <v>4330111.07</v>
      </c>
      <c r="B35">
        <v>7464</v>
      </c>
      <c r="C35">
        <v>5435</v>
      </c>
      <c r="D35">
        <v>3296</v>
      </c>
      <c r="E35">
        <v>3113</v>
      </c>
      <c r="F35">
        <v>497.1</v>
      </c>
      <c r="G35">
        <v>15.01</v>
      </c>
      <c r="H35">
        <v>3585</v>
      </c>
      <c r="I35">
        <v>3190</v>
      </c>
      <c r="J35">
        <v>105</v>
      </c>
      <c r="K35">
        <v>145</v>
      </c>
      <c r="L35">
        <v>105</v>
      </c>
      <c r="M35">
        <v>0</v>
      </c>
      <c r="N35">
        <v>45</v>
      </c>
    </row>
    <row r="36" spans="1:14" x14ac:dyDescent="0.25">
      <c r="A36">
        <v>4330111.08</v>
      </c>
      <c r="B36">
        <v>5004</v>
      </c>
      <c r="C36">
        <v>4969</v>
      </c>
      <c r="D36">
        <v>2180</v>
      </c>
      <c r="E36">
        <v>2105</v>
      </c>
      <c r="F36">
        <v>334</v>
      </c>
      <c r="G36">
        <v>14.98</v>
      </c>
      <c r="H36">
        <v>2445</v>
      </c>
      <c r="I36">
        <v>2175</v>
      </c>
      <c r="J36">
        <v>75</v>
      </c>
      <c r="K36">
        <v>100</v>
      </c>
      <c r="L36">
        <v>75</v>
      </c>
      <c r="M36">
        <v>10</v>
      </c>
      <c r="N36">
        <v>10</v>
      </c>
    </row>
    <row r="37" spans="1:14" x14ac:dyDescent="0.25">
      <c r="A37">
        <v>4330112.01</v>
      </c>
      <c r="B37">
        <v>2955</v>
      </c>
      <c r="C37">
        <v>2765</v>
      </c>
      <c r="D37">
        <v>1258</v>
      </c>
      <c r="E37">
        <v>1185</v>
      </c>
      <c r="F37">
        <v>11.6</v>
      </c>
      <c r="G37">
        <v>255.46</v>
      </c>
      <c r="H37">
        <v>1440</v>
      </c>
      <c r="I37">
        <v>1325</v>
      </c>
      <c r="J37">
        <v>65</v>
      </c>
      <c r="K37">
        <v>0</v>
      </c>
      <c r="L37">
        <v>15</v>
      </c>
      <c r="M37">
        <v>0</v>
      </c>
      <c r="N37">
        <v>30</v>
      </c>
    </row>
    <row r="38" spans="1:14" x14ac:dyDescent="0.25">
      <c r="A38">
        <v>4330112.0199999996</v>
      </c>
      <c r="B38">
        <v>3158</v>
      </c>
      <c r="C38">
        <v>2891</v>
      </c>
      <c r="D38">
        <v>1235</v>
      </c>
      <c r="E38">
        <v>1201</v>
      </c>
      <c r="F38">
        <v>38.6</v>
      </c>
      <c r="G38">
        <v>81.83</v>
      </c>
      <c r="H38">
        <v>1490</v>
      </c>
      <c r="I38">
        <v>1415</v>
      </c>
      <c r="J38">
        <v>45</v>
      </c>
      <c r="K38">
        <v>10</v>
      </c>
      <c r="L38">
        <v>20</v>
      </c>
      <c r="M38">
        <v>0</v>
      </c>
      <c r="N38">
        <v>10</v>
      </c>
    </row>
    <row r="39" spans="1:14" x14ac:dyDescent="0.25">
      <c r="A39">
        <v>4330113.01</v>
      </c>
      <c r="B39">
        <v>5402</v>
      </c>
      <c r="C39">
        <v>5292</v>
      </c>
      <c r="D39">
        <v>2045</v>
      </c>
      <c r="E39">
        <v>2032</v>
      </c>
      <c r="F39">
        <v>126.3</v>
      </c>
      <c r="G39">
        <v>42.76</v>
      </c>
      <c r="H39">
        <v>2735</v>
      </c>
      <c r="I39">
        <v>2495</v>
      </c>
      <c r="J39">
        <v>120</v>
      </c>
      <c r="K39">
        <v>40</v>
      </c>
      <c r="L39">
        <v>60</v>
      </c>
      <c r="M39">
        <v>0</v>
      </c>
      <c r="N39">
        <v>20</v>
      </c>
    </row>
    <row r="40" spans="1:14" x14ac:dyDescent="0.25">
      <c r="A40">
        <v>4330113.0199999996</v>
      </c>
      <c r="B40">
        <v>6279</v>
      </c>
      <c r="C40">
        <v>5503</v>
      </c>
      <c r="D40">
        <v>2352</v>
      </c>
      <c r="E40">
        <v>2319</v>
      </c>
      <c r="F40">
        <v>193.9</v>
      </c>
      <c r="G40">
        <v>32.380000000000003</v>
      </c>
      <c r="H40">
        <v>3200</v>
      </c>
      <c r="I40">
        <v>2900</v>
      </c>
      <c r="J40">
        <v>165</v>
      </c>
      <c r="K40">
        <v>50</v>
      </c>
      <c r="L40">
        <v>45</v>
      </c>
      <c r="M40">
        <v>10</v>
      </c>
      <c r="N40">
        <v>25</v>
      </c>
    </row>
    <row r="41" spans="1:14" x14ac:dyDescent="0.25">
      <c r="A41">
        <v>4330200</v>
      </c>
      <c r="B41">
        <v>1609</v>
      </c>
      <c r="C41">
        <v>1582</v>
      </c>
      <c r="D41">
        <v>946</v>
      </c>
      <c r="E41">
        <v>701</v>
      </c>
      <c r="F41">
        <v>34.6</v>
      </c>
      <c r="G41">
        <v>46.51</v>
      </c>
      <c r="H41">
        <v>640</v>
      </c>
      <c r="I41">
        <v>555</v>
      </c>
      <c r="J41">
        <v>40</v>
      </c>
      <c r="K41">
        <v>10</v>
      </c>
      <c r="L41">
        <v>45</v>
      </c>
      <c r="M41">
        <v>0</v>
      </c>
      <c r="N41">
        <v>0</v>
      </c>
    </row>
    <row r="42" spans="1:14" x14ac:dyDescent="0.25">
      <c r="A42">
        <v>4330201</v>
      </c>
      <c r="B42">
        <v>2777</v>
      </c>
      <c r="C42">
        <v>2771</v>
      </c>
      <c r="D42">
        <v>1140</v>
      </c>
      <c r="E42">
        <v>1107</v>
      </c>
      <c r="F42">
        <v>20.399999999999999</v>
      </c>
      <c r="G42">
        <v>136.29</v>
      </c>
      <c r="H42">
        <v>1235</v>
      </c>
      <c r="I42">
        <v>1045</v>
      </c>
      <c r="J42">
        <v>20</v>
      </c>
      <c r="K42">
        <v>0</v>
      </c>
      <c r="L42">
        <v>135</v>
      </c>
      <c r="M42">
        <v>0</v>
      </c>
      <c r="N42">
        <v>35</v>
      </c>
    </row>
    <row r="43" spans="1:14" x14ac:dyDescent="0.25">
      <c r="A43">
        <v>4330202</v>
      </c>
      <c r="B43">
        <v>2475</v>
      </c>
      <c r="C43">
        <v>2369</v>
      </c>
      <c r="D43">
        <v>1087</v>
      </c>
      <c r="E43">
        <v>1012</v>
      </c>
      <c r="F43">
        <v>21.6</v>
      </c>
      <c r="G43">
        <v>114.46</v>
      </c>
      <c r="H43">
        <v>1150</v>
      </c>
      <c r="I43">
        <v>1035</v>
      </c>
      <c r="J43">
        <v>30</v>
      </c>
      <c r="K43">
        <v>10</v>
      </c>
      <c r="L43">
        <v>70</v>
      </c>
      <c r="M43">
        <v>0</v>
      </c>
      <c r="N43">
        <v>10</v>
      </c>
    </row>
    <row r="44" spans="1:14" x14ac:dyDescent="0.25">
      <c r="A44">
        <v>4330300.01</v>
      </c>
      <c r="B44">
        <v>6298</v>
      </c>
      <c r="C44">
        <v>5952</v>
      </c>
      <c r="D44">
        <v>2600</v>
      </c>
      <c r="E44">
        <v>2559</v>
      </c>
      <c r="F44">
        <v>91.5</v>
      </c>
      <c r="G44">
        <v>68.819999999999993</v>
      </c>
      <c r="H44">
        <v>3015</v>
      </c>
      <c r="I44">
        <v>2720</v>
      </c>
      <c r="J44">
        <v>100</v>
      </c>
      <c r="K44">
        <v>40</v>
      </c>
      <c r="L44">
        <v>125</v>
      </c>
      <c r="M44">
        <v>10</v>
      </c>
      <c r="N44">
        <v>30</v>
      </c>
    </row>
    <row r="45" spans="1:14" x14ac:dyDescent="0.25">
      <c r="A45">
        <v>4330300.0199999996</v>
      </c>
      <c r="B45">
        <v>4054</v>
      </c>
      <c r="C45">
        <v>3402</v>
      </c>
      <c r="D45">
        <v>1881</v>
      </c>
      <c r="E45">
        <v>1598</v>
      </c>
      <c r="F45">
        <v>57.6</v>
      </c>
      <c r="G45">
        <v>70.39</v>
      </c>
      <c r="H45">
        <v>1900</v>
      </c>
      <c r="I45">
        <v>1760</v>
      </c>
      <c r="J45">
        <v>75</v>
      </c>
      <c r="K45">
        <v>0</v>
      </c>
      <c r="L45">
        <v>45</v>
      </c>
      <c r="M45">
        <v>0</v>
      </c>
      <c r="N45">
        <v>15</v>
      </c>
    </row>
    <row r="46" spans="1:14" x14ac:dyDescent="0.25">
      <c r="A46">
        <v>4330400.01</v>
      </c>
      <c r="B46">
        <v>5969</v>
      </c>
      <c r="C46">
        <v>5700</v>
      </c>
      <c r="D46">
        <v>3095</v>
      </c>
      <c r="E46">
        <v>2668</v>
      </c>
      <c r="F46">
        <v>143.30000000000001</v>
      </c>
      <c r="G46">
        <v>41.65</v>
      </c>
      <c r="H46">
        <v>2580</v>
      </c>
      <c r="I46">
        <v>2360</v>
      </c>
      <c r="J46">
        <v>60</v>
      </c>
      <c r="K46">
        <v>20</v>
      </c>
      <c r="L46">
        <v>80</v>
      </c>
      <c r="M46">
        <v>20</v>
      </c>
      <c r="N46">
        <v>40</v>
      </c>
    </row>
    <row r="47" spans="1:14" x14ac:dyDescent="0.25">
      <c r="A47">
        <v>4330400.0199999996</v>
      </c>
      <c r="B47">
        <v>6179</v>
      </c>
      <c r="C47">
        <v>5897</v>
      </c>
      <c r="D47">
        <v>2889</v>
      </c>
      <c r="E47">
        <v>2709</v>
      </c>
      <c r="F47">
        <v>357.7</v>
      </c>
      <c r="G47">
        <v>17.27</v>
      </c>
      <c r="H47">
        <v>2655</v>
      </c>
      <c r="I47">
        <v>2235</v>
      </c>
      <c r="J47">
        <v>90</v>
      </c>
      <c r="K47">
        <v>10</v>
      </c>
      <c r="L47">
        <v>245</v>
      </c>
      <c r="M47">
        <v>50</v>
      </c>
      <c r="N47">
        <v>20</v>
      </c>
    </row>
    <row r="48" spans="1:14" x14ac:dyDescent="0.25">
      <c r="A48">
        <v>4330400.03</v>
      </c>
      <c r="B48">
        <v>6519</v>
      </c>
      <c r="C48">
        <v>6731</v>
      </c>
      <c r="D48">
        <v>3396</v>
      </c>
      <c r="E48">
        <v>3185</v>
      </c>
      <c r="F48">
        <v>2201.6999999999998</v>
      </c>
      <c r="G48">
        <v>2.96</v>
      </c>
      <c r="H48">
        <v>2405</v>
      </c>
      <c r="I48">
        <v>1950</v>
      </c>
      <c r="J48">
        <v>70</v>
      </c>
      <c r="K48">
        <v>10</v>
      </c>
      <c r="L48">
        <v>320</v>
      </c>
      <c r="M48">
        <v>30</v>
      </c>
      <c r="N48">
        <v>25</v>
      </c>
    </row>
    <row r="49" spans="1:14" x14ac:dyDescent="0.25">
      <c r="A49">
        <v>4330400.04</v>
      </c>
      <c r="B49">
        <v>8002</v>
      </c>
      <c r="C49">
        <v>7364</v>
      </c>
      <c r="D49">
        <v>4897</v>
      </c>
      <c r="E49">
        <v>3732</v>
      </c>
      <c r="F49">
        <v>96.9</v>
      </c>
      <c r="G49">
        <v>82.59</v>
      </c>
      <c r="H49">
        <v>3500</v>
      </c>
      <c r="I49">
        <v>3195</v>
      </c>
      <c r="J49">
        <v>135</v>
      </c>
      <c r="K49">
        <v>30</v>
      </c>
      <c r="L49">
        <v>95</v>
      </c>
      <c r="M49">
        <v>10</v>
      </c>
      <c r="N49">
        <v>35</v>
      </c>
    </row>
    <row r="50" spans="1:14" x14ac:dyDescent="0.25">
      <c r="A50">
        <v>4330401</v>
      </c>
      <c r="B50">
        <v>1619</v>
      </c>
      <c r="C50">
        <v>1538</v>
      </c>
      <c r="D50">
        <v>696</v>
      </c>
      <c r="E50">
        <v>652</v>
      </c>
      <c r="F50">
        <v>17.7</v>
      </c>
      <c r="G50">
        <v>91.64</v>
      </c>
      <c r="H50">
        <v>675</v>
      </c>
      <c r="I50">
        <v>610</v>
      </c>
      <c r="J50">
        <v>30</v>
      </c>
      <c r="K50">
        <v>0</v>
      </c>
      <c r="L50">
        <v>35</v>
      </c>
      <c r="M50">
        <v>0</v>
      </c>
      <c r="N50">
        <v>0</v>
      </c>
    </row>
    <row r="51" spans="1:14" x14ac:dyDescent="0.25">
      <c r="A51">
        <v>4330402</v>
      </c>
      <c r="B51">
        <v>4337</v>
      </c>
      <c r="C51">
        <v>3575</v>
      </c>
      <c r="D51">
        <v>2791</v>
      </c>
      <c r="E51">
        <v>1906</v>
      </c>
      <c r="F51">
        <v>31.8</v>
      </c>
      <c r="G51">
        <v>136.19</v>
      </c>
      <c r="H51">
        <v>1945</v>
      </c>
      <c r="I51">
        <v>1775</v>
      </c>
      <c r="J51">
        <v>95</v>
      </c>
      <c r="K51">
        <v>15</v>
      </c>
      <c r="L51">
        <v>20</v>
      </c>
      <c r="M51">
        <v>0</v>
      </c>
      <c r="N51">
        <v>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S84"/>
  <sheetViews>
    <sheetView zoomScaleNormal="100" workbookViewId="0">
      <pane ySplit="1" topLeftCell="A2" activePane="bottomLeft" state="frozen"/>
      <selection pane="bottomLeft" activeCell="D22" sqref="D22"/>
    </sheetView>
  </sheetViews>
  <sheetFormatPr defaultColWidth="15.85546875" defaultRowHeight="12.75" x14ac:dyDescent="0.2"/>
  <cols>
    <col min="1" max="1" width="15.85546875" style="202"/>
    <col min="2" max="2" width="15.85546875" style="203"/>
    <col min="3" max="3" width="15.85546875" style="157"/>
    <col min="4" max="4" width="15.85546875" style="144"/>
    <col min="5" max="7" width="15.85546875" style="145"/>
    <col min="8" max="8" width="15.85546875" style="167"/>
    <col min="9" max="9" width="15.85546875" style="146"/>
    <col min="10" max="10" width="15.85546875" style="204"/>
    <col min="11" max="12" width="15.85546875" style="145"/>
    <col min="13" max="13" width="15.85546875" style="152"/>
    <col min="14" max="14" width="15.85546875" style="145"/>
    <col min="15" max="15" width="15.85546875" style="19"/>
    <col min="16" max="16" width="15.85546875" style="205"/>
    <col min="17" max="17" width="15.85546875" style="206"/>
    <col min="18" max="18" width="15.85546875" style="152"/>
    <col min="19" max="19" width="15.85546875" style="207"/>
    <col min="20" max="20" width="15.85546875" style="208"/>
    <col min="21" max="21" width="15.85546875" style="149"/>
    <col min="22" max="22" width="15.85546875" style="169"/>
    <col min="23" max="23" width="15.85546875" style="209"/>
    <col min="24" max="24" width="15.85546875" style="210"/>
    <col min="25" max="25" width="15.85546875" style="211"/>
    <col min="26" max="26" width="15.85546875" style="212"/>
    <col min="27" max="29" width="15.85546875" style="145"/>
    <col min="30" max="30" width="15.85546875" style="19"/>
    <col min="31" max="31" width="15.85546875" style="215"/>
    <col min="32" max="32" width="15.85546875" style="214"/>
    <col min="33" max="33" width="15.85546875" style="19"/>
    <col min="34" max="34" width="15.85546875" style="215"/>
    <col min="35" max="35" width="15.85546875" style="214"/>
    <col min="36" max="37" width="15.85546875" style="145"/>
    <col min="38" max="38" width="15.85546875" style="19"/>
    <col min="39" max="39" width="15.85546875" style="215"/>
    <col min="40" max="40" width="15.85546875" style="214"/>
    <col min="41" max="41" width="15.85546875" style="143"/>
    <col min="42" max="42" width="15.85546875" style="151"/>
    <col min="43" max="43" width="15.85546875" style="201"/>
    <col min="44" max="44" width="15.85546875" style="195"/>
    <col min="45" max="45" width="15.85546875" style="198"/>
    <col min="46" max="16384" width="15.85546875" style="196"/>
  </cols>
  <sheetData>
    <row r="1" spans="1:45" s="274" customFormat="1" ht="78" customHeight="1" thickTop="1" thickBot="1" x14ac:dyDescent="0.3">
      <c r="A1" s="271" t="s">
        <v>163</v>
      </c>
      <c r="B1" s="158" t="s">
        <v>164</v>
      </c>
      <c r="C1" s="272" t="s">
        <v>165</v>
      </c>
      <c r="D1" s="8" t="s">
        <v>166</v>
      </c>
      <c r="E1" s="6" t="s">
        <v>167</v>
      </c>
      <c r="F1" s="6" t="s">
        <v>168</v>
      </c>
      <c r="G1" s="6" t="s">
        <v>169</v>
      </c>
      <c r="H1" s="158" t="s">
        <v>170</v>
      </c>
      <c r="I1" s="5" t="s">
        <v>171</v>
      </c>
      <c r="J1" s="16" t="s">
        <v>172</v>
      </c>
      <c r="K1" s="153" t="s">
        <v>38</v>
      </c>
      <c r="L1" s="153" t="s">
        <v>173</v>
      </c>
      <c r="M1" s="153" t="s">
        <v>36</v>
      </c>
      <c r="N1" s="6" t="s">
        <v>174</v>
      </c>
      <c r="O1" s="153" t="s">
        <v>175</v>
      </c>
      <c r="P1" s="6" t="s">
        <v>176</v>
      </c>
      <c r="Q1" s="273" t="s">
        <v>48</v>
      </c>
      <c r="R1" s="153" t="s">
        <v>46</v>
      </c>
      <c r="S1" s="6" t="s">
        <v>177</v>
      </c>
      <c r="T1" s="153" t="s">
        <v>178</v>
      </c>
      <c r="U1" s="273" t="s">
        <v>55</v>
      </c>
      <c r="V1" s="153" t="s">
        <v>179</v>
      </c>
      <c r="W1" s="6" t="s">
        <v>180</v>
      </c>
      <c r="X1" s="8" t="s">
        <v>181</v>
      </c>
      <c r="Y1" s="9" t="s">
        <v>182</v>
      </c>
      <c r="Z1" s="6" t="s">
        <v>183</v>
      </c>
      <c r="AA1" s="7" t="s">
        <v>184</v>
      </c>
      <c r="AB1" s="6" t="s">
        <v>185</v>
      </c>
      <c r="AC1" s="6" t="s">
        <v>186</v>
      </c>
      <c r="AD1" s="8" t="s">
        <v>187</v>
      </c>
      <c r="AE1" s="10" t="s">
        <v>188</v>
      </c>
      <c r="AF1" s="7" t="s">
        <v>189</v>
      </c>
      <c r="AG1" s="8" t="s">
        <v>190</v>
      </c>
      <c r="AH1" s="10" t="s">
        <v>191</v>
      </c>
      <c r="AI1" s="6" t="s">
        <v>192</v>
      </c>
      <c r="AJ1" s="6" t="s">
        <v>193</v>
      </c>
      <c r="AK1" s="6" t="s">
        <v>194</v>
      </c>
      <c r="AL1" s="8" t="s">
        <v>195</v>
      </c>
      <c r="AM1" s="8" t="s">
        <v>196</v>
      </c>
      <c r="AN1" s="11" t="s">
        <v>197</v>
      </c>
      <c r="AO1" s="4" t="s">
        <v>198</v>
      </c>
      <c r="AP1" s="92" t="s">
        <v>199</v>
      </c>
      <c r="AQ1" s="271" t="s">
        <v>8</v>
      </c>
    </row>
    <row r="2" spans="1:45" s="194" customFormat="1" ht="13.5" thickTop="1" x14ac:dyDescent="0.2">
      <c r="A2" s="174"/>
      <c r="B2" s="175">
        <v>4330000</v>
      </c>
      <c r="C2" s="176"/>
      <c r="D2" s="177"/>
      <c r="E2" s="178"/>
      <c r="F2" s="178"/>
      <c r="G2" s="178"/>
      <c r="H2" s="179">
        <v>244330000</v>
      </c>
      <c r="I2" s="180">
        <v>1459.58</v>
      </c>
      <c r="J2" s="181">
        <f t="shared" ref="J2:J33" si="0">I2*100</f>
        <v>145958</v>
      </c>
      <c r="K2" s="182">
        <v>212105</v>
      </c>
      <c r="L2" s="182">
        <v>202261</v>
      </c>
      <c r="M2" s="183">
        <v>186952</v>
      </c>
      <c r="N2" s="178">
        <f t="shared" ref="N2:N49" si="1">K2-M2</f>
        <v>25153</v>
      </c>
      <c r="O2" s="184">
        <f t="shared" ref="O2:O49" si="2">(K2-M2)/M2</f>
        <v>0.13454255637810775</v>
      </c>
      <c r="P2" s="185">
        <v>145.30000000000001</v>
      </c>
      <c r="Q2" s="186">
        <v>106082</v>
      </c>
      <c r="R2" s="183">
        <v>89717</v>
      </c>
      <c r="S2" s="178">
        <f t="shared" ref="S2:S49" si="3">Q2-R2</f>
        <v>16365</v>
      </c>
      <c r="T2" s="184">
        <f t="shared" ref="T2:T49" si="4">S2/R2</f>
        <v>0.18240690170201856</v>
      </c>
      <c r="U2" s="186">
        <v>95577</v>
      </c>
      <c r="V2" s="187">
        <v>82788</v>
      </c>
      <c r="W2" s="178">
        <f t="shared" ref="W2:W49" si="5">U2-V2</f>
        <v>12789</v>
      </c>
      <c r="X2" s="184">
        <f t="shared" ref="X2:X49" si="6">(U2-V2)/V2</f>
        <v>0.15447890998695463</v>
      </c>
      <c r="Y2" s="188">
        <f t="shared" ref="Y2:Y33" si="7">U2/J2</f>
        <v>0.65482536072020714</v>
      </c>
      <c r="Z2" s="189">
        <v>93465</v>
      </c>
      <c r="AA2" s="182">
        <v>79160</v>
      </c>
      <c r="AB2" s="182">
        <v>3685</v>
      </c>
      <c r="AC2" s="178">
        <f t="shared" ref="AC2:AC33" si="8">AA2+AB2</f>
        <v>82845</v>
      </c>
      <c r="AD2" s="184">
        <f t="shared" ref="AD2:AD33" si="9">AC2/Z2</f>
        <v>0.88637457871930669</v>
      </c>
      <c r="AE2" s="190">
        <f t="shared" ref="AE2:AE33" si="10">AD2/0.886375</f>
        <v>0.99999952471505482</v>
      </c>
      <c r="AF2" s="182">
        <v>3920</v>
      </c>
      <c r="AG2" s="184">
        <f t="shared" ref="AG2:AG33" si="11">AF2/Z2</f>
        <v>4.1940833467073238E-2</v>
      </c>
      <c r="AH2" s="190">
        <f t="shared" ref="AH2:AH33" si="12">AG2/0.041941</f>
        <v>0.99999602935250087</v>
      </c>
      <c r="AI2" s="182">
        <v>5210</v>
      </c>
      <c r="AJ2" s="182">
        <v>670</v>
      </c>
      <c r="AK2" s="178">
        <f t="shared" ref="AK2:AK33" si="13">AI2+AJ2</f>
        <v>5880</v>
      </c>
      <c r="AL2" s="184">
        <f t="shared" ref="AL2:AL33" si="14">AK2/Z2</f>
        <v>6.291125020060985E-2</v>
      </c>
      <c r="AM2" s="190">
        <f t="shared" ref="AM2:AM33" si="15">AL2/0.062911</f>
        <v>1.0000039770566334</v>
      </c>
      <c r="AN2" s="182">
        <v>815</v>
      </c>
      <c r="AO2" s="191" t="s">
        <v>42</v>
      </c>
      <c r="AP2" s="185" t="s">
        <v>42</v>
      </c>
      <c r="AQ2" s="192"/>
      <c r="AR2" s="193"/>
    </row>
    <row r="3" spans="1:45" x14ac:dyDescent="0.2">
      <c r="A3" s="170" t="s">
        <v>65</v>
      </c>
      <c r="B3" s="159">
        <v>4330001</v>
      </c>
      <c r="C3" s="154"/>
      <c r="D3" s="120"/>
      <c r="E3" s="121"/>
      <c r="F3" s="121"/>
      <c r="G3" s="121"/>
      <c r="H3" s="163">
        <v>244330001</v>
      </c>
      <c r="I3" s="122">
        <v>3.2</v>
      </c>
      <c r="J3" s="94">
        <f t="shared" si="0"/>
        <v>320</v>
      </c>
      <c r="K3" s="123">
        <v>5498</v>
      </c>
      <c r="L3" s="123">
        <v>5119</v>
      </c>
      <c r="M3" s="95">
        <v>4758</v>
      </c>
      <c r="N3" s="96">
        <f t="shared" si="1"/>
        <v>740</v>
      </c>
      <c r="O3" s="97">
        <f t="shared" si="2"/>
        <v>0.1555275325767129</v>
      </c>
      <c r="P3" s="124">
        <v>1719.4</v>
      </c>
      <c r="Q3" s="125">
        <v>2654</v>
      </c>
      <c r="R3" s="95">
        <v>2314</v>
      </c>
      <c r="S3" s="121">
        <f t="shared" si="3"/>
        <v>340</v>
      </c>
      <c r="T3" s="97">
        <f t="shared" si="4"/>
        <v>0.14693171996542784</v>
      </c>
      <c r="U3" s="125">
        <v>2545</v>
      </c>
      <c r="V3" s="101">
        <v>2215</v>
      </c>
      <c r="W3" s="96">
        <f t="shared" si="5"/>
        <v>330</v>
      </c>
      <c r="X3" s="97">
        <f t="shared" si="6"/>
        <v>0.1489841986455982</v>
      </c>
      <c r="Y3" s="98">
        <f t="shared" si="7"/>
        <v>7.953125</v>
      </c>
      <c r="Z3" s="126">
        <v>2175</v>
      </c>
      <c r="AA3" s="123">
        <v>1760</v>
      </c>
      <c r="AB3" s="123">
        <v>135</v>
      </c>
      <c r="AC3" s="96">
        <f t="shared" si="8"/>
        <v>1895</v>
      </c>
      <c r="AD3" s="97">
        <f t="shared" si="9"/>
        <v>0.87126436781609196</v>
      </c>
      <c r="AE3" s="99">
        <f t="shared" si="10"/>
        <v>0.98295232583961856</v>
      </c>
      <c r="AF3" s="123">
        <v>40</v>
      </c>
      <c r="AG3" s="97">
        <f t="shared" si="11"/>
        <v>1.8390804597701149E-2</v>
      </c>
      <c r="AH3" s="100">
        <f t="shared" si="12"/>
        <v>0.43849227719179679</v>
      </c>
      <c r="AI3" s="123">
        <v>200</v>
      </c>
      <c r="AJ3" s="123">
        <v>30</v>
      </c>
      <c r="AK3" s="96">
        <f t="shared" si="13"/>
        <v>230</v>
      </c>
      <c r="AL3" s="97">
        <f t="shared" si="14"/>
        <v>0.10574712643678161</v>
      </c>
      <c r="AM3" s="100">
        <f t="shared" si="15"/>
        <v>1.6809004218146526</v>
      </c>
      <c r="AN3" s="123">
        <v>10</v>
      </c>
      <c r="AO3" s="119" t="s">
        <v>4</v>
      </c>
      <c r="AP3" s="242" t="s">
        <v>6</v>
      </c>
      <c r="AQ3" s="119"/>
      <c r="AS3" s="196"/>
    </row>
    <row r="4" spans="1:45" x14ac:dyDescent="0.2">
      <c r="A4" s="171"/>
      <c r="B4" s="160">
        <v>4330002</v>
      </c>
      <c r="C4" s="155"/>
      <c r="D4" s="129"/>
      <c r="E4" s="130"/>
      <c r="F4" s="130"/>
      <c r="G4" s="130"/>
      <c r="H4" s="164">
        <v>244330002</v>
      </c>
      <c r="I4" s="131">
        <v>0.87</v>
      </c>
      <c r="J4" s="110">
        <f t="shared" si="0"/>
        <v>87</v>
      </c>
      <c r="K4" s="132">
        <v>1632</v>
      </c>
      <c r="L4" s="132">
        <v>1532</v>
      </c>
      <c r="M4" s="111">
        <v>1574</v>
      </c>
      <c r="N4" s="112">
        <f t="shared" si="1"/>
        <v>58</v>
      </c>
      <c r="O4" s="113">
        <f t="shared" si="2"/>
        <v>3.6848792884371026E-2</v>
      </c>
      <c r="P4" s="133">
        <v>1869.6</v>
      </c>
      <c r="Q4" s="134">
        <v>1029</v>
      </c>
      <c r="R4" s="111">
        <v>863</v>
      </c>
      <c r="S4" s="130">
        <f t="shared" si="3"/>
        <v>166</v>
      </c>
      <c r="T4" s="113">
        <f t="shared" si="4"/>
        <v>0.19235225955967555</v>
      </c>
      <c r="U4" s="134">
        <v>860</v>
      </c>
      <c r="V4" s="168">
        <v>787</v>
      </c>
      <c r="W4" s="112">
        <f t="shared" si="5"/>
        <v>73</v>
      </c>
      <c r="X4" s="113">
        <f t="shared" si="6"/>
        <v>9.2757306226175354E-2</v>
      </c>
      <c r="Y4" s="114">
        <f t="shared" si="7"/>
        <v>9.8850574712643677</v>
      </c>
      <c r="Z4" s="135">
        <v>675</v>
      </c>
      <c r="AA4" s="132">
        <v>515</v>
      </c>
      <c r="AB4" s="132">
        <v>35</v>
      </c>
      <c r="AC4" s="112">
        <f t="shared" si="8"/>
        <v>550</v>
      </c>
      <c r="AD4" s="113">
        <f t="shared" si="9"/>
        <v>0.81481481481481477</v>
      </c>
      <c r="AE4" s="115">
        <f t="shared" si="10"/>
        <v>0.91926646714405835</v>
      </c>
      <c r="AF4" s="132">
        <v>60</v>
      </c>
      <c r="AG4" s="113">
        <f t="shared" si="11"/>
        <v>8.8888888888888892E-2</v>
      </c>
      <c r="AH4" s="116">
        <f t="shared" si="12"/>
        <v>2.1193793397603513</v>
      </c>
      <c r="AI4" s="132">
        <v>65</v>
      </c>
      <c r="AJ4" s="132">
        <v>0</v>
      </c>
      <c r="AK4" s="112">
        <f t="shared" si="13"/>
        <v>65</v>
      </c>
      <c r="AL4" s="113">
        <f t="shared" si="14"/>
        <v>9.6296296296296297E-2</v>
      </c>
      <c r="AM4" s="116">
        <f t="shared" si="15"/>
        <v>1.5306750217974012</v>
      </c>
      <c r="AN4" s="132">
        <v>0</v>
      </c>
      <c r="AO4" s="128" t="s">
        <v>5</v>
      </c>
      <c r="AP4" s="238" t="s">
        <v>4</v>
      </c>
      <c r="AQ4" s="128"/>
      <c r="AS4" s="196"/>
    </row>
    <row r="5" spans="1:45" x14ac:dyDescent="0.2">
      <c r="A5" s="170"/>
      <c r="B5" s="159">
        <v>4330003</v>
      </c>
      <c r="C5" s="154"/>
      <c r="D5" s="120"/>
      <c r="E5" s="121"/>
      <c r="F5" s="121"/>
      <c r="G5" s="121"/>
      <c r="H5" s="163">
        <v>244330003</v>
      </c>
      <c r="I5" s="122">
        <v>0.73</v>
      </c>
      <c r="J5" s="94">
        <f t="shared" si="0"/>
        <v>73</v>
      </c>
      <c r="K5" s="123">
        <v>3049</v>
      </c>
      <c r="L5" s="123">
        <v>3379</v>
      </c>
      <c r="M5" s="95">
        <v>3677</v>
      </c>
      <c r="N5" s="96">
        <f t="shared" si="1"/>
        <v>-628</v>
      </c>
      <c r="O5" s="97">
        <f t="shared" si="2"/>
        <v>-0.1707914060375306</v>
      </c>
      <c r="P5" s="124">
        <v>4194.5</v>
      </c>
      <c r="Q5" s="125">
        <v>1977</v>
      </c>
      <c r="R5" s="95">
        <v>1942</v>
      </c>
      <c r="S5" s="121">
        <f t="shared" si="3"/>
        <v>35</v>
      </c>
      <c r="T5" s="97">
        <f t="shared" si="4"/>
        <v>1.8022657054582905E-2</v>
      </c>
      <c r="U5" s="125">
        <v>1687</v>
      </c>
      <c r="V5" s="101">
        <v>1801</v>
      </c>
      <c r="W5" s="96">
        <f t="shared" si="5"/>
        <v>-114</v>
      </c>
      <c r="X5" s="97">
        <f t="shared" si="6"/>
        <v>-6.3298167684619655E-2</v>
      </c>
      <c r="Y5" s="98">
        <f t="shared" si="7"/>
        <v>23.109589041095891</v>
      </c>
      <c r="Z5" s="126">
        <v>1170</v>
      </c>
      <c r="AA5" s="123">
        <v>870</v>
      </c>
      <c r="AB5" s="123">
        <v>50</v>
      </c>
      <c r="AC5" s="96">
        <f t="shared" si="8"/>
        <v>920</v>
      </c>
      <c r="AD5" s="97">
        <f t="shared" si="9"/>
        <v>0.78632478632478631</v>
      </c>
      <c r="AE5" s="99">
        <f t="shared" si="10"/>
        <v>0.88712428297818224</v>
      </c>
      <c r="AF5" s="123">
        <v>85</v>
      </c>
      <c r="AG5" s="97">
        <f t="shared" si="11"/>
        <v>7.2649572649572655E-2</v>
      </c>
      <c r="AH5" s="100">
        <f t="shared" si="12"/>
        <v>1.7321850373041334</v>
      </c>
      <c r="AI5" s="123">
        <v>135</v>
      </c>
      <c r="AJ5" s="123">
        <v>15</v>
      </c>
      <c r="AK5" s="96">
        <f t="shared" si="13"/>
        <v>150</v>
      </c>
      <c r="AL5" s="97">
        <f t="shared" si="14"/>
        <v>0.12820512820512819</v>
      </c>
      <c r="AM5" s="100">
        <f t="shared" si="15"/>
        <v>2.0378809461799716</v>
      </c>
      <c r="AN5" s="123">
        <v>15</v>
      </c>
      <c r="AO5" s="119" t="s">
        <v>4</v>
      </c>
      <c r="AP5" s="240" t="s">
        <v>5</v>
      </c>
      <c r="AQ5" s="119"/>
      <c r="AS5" s="196"/>
    </row>
    <row r="6" spans="1:45" x14ac:dyDescent="0.2">
      <c r="A6" s="171"/>
      <c r="B6" s="160">
        <v>4330004</v>
      </c>
      <c r="C6" s="155"/>
      <c r="D6" s="129"/>
      <c r="E6" s="130"/>
      <c r="F6" s="130"/>
      <c r="G6" s="130"/>
      <c r="H6" s="164">
        <v>244330004</v>
      </c>
      <c r="I6" s="131">
        <v>0.98</v>
      </c>
      <c r="J6" s="110">
        <f t="shared" si="0"/>
        <v>98</v>
      </c>
      <c r="K6" s="132">
        <v>4412</v>
      </c>
      <c r="L6" s="132">
        <v>4502</v>
      </c>
      <c r="M6" s="111">
        <v>4728</v>
      </c>
      <c r="N6" s="112">
        <f t="shared" si="1"/>
        <v>-316</v>
      </c>
      <c r="O6" s="113">
        <f t="shared" si="2"/>
        <v>-6.6835871404399325E-2</v>
      </c>
      <c r="P6" s="133">
        <v>4513.1000000000004</v>
      </c>
      <c r="Q6" s="134">
        <v>2746</v>
      </c>
      <c r="R6" s="111">
        <v>2497</v>
      </c>
      <c r="S6" s="130">
        <f t="shared" si="3"/>
        <v>249</v>
      </c>
      <c r="T6" s="113">
        <f t="shared" si="4"/>
        <v>9.971966359631558E-2</v>
      </c>
      <c r="U6" s="134">
        <v>2303</v>
      </c>
      <c r="V6" s="168">
        <v>2328</v>
      </c>
      <c r="W6" s="112">
        <f t="shared" si="5"/>
        <v>-25</v>
      </c>
      <c r="X6" s="113">
        <f t="shared" si="6"/>
        <v>-1.0738831615120275E-2</v>
      </c>
      <c r="Y6" s="114">
        <f t="shared" si="7"/>
        <v>23.5</v>
      </c>
      <c r="Z6" s="135">
        <v>1600</v>
      </c>
      <c r="AA6" s="132">
        <v>1235</v>
      </c>
      <c r="AB6" s="132">
        <v>35</v>
      </c>
      <c r="AC6" s="112">
        <f t="shared" si="8"/>
        <v>1270</v>
      </c>
      <c r="AD6" s="113">
        <f t="shared" si="9"/>
        <v>0.79374999999999996</v>
      </c>
      <c r="AE6" s="115">
        <f t="shared" si="10"/>
        <v>0.89550133972641366</v>
      </c>
      <c r="AF6" s="132">
        <v>200</v>
      </c>
      <c r="AG6" s="113">
        <f t="shared" si="11"/>
        <v>0.125</v>
      </c>
      <c r="AH6" s="116">
        <f t="shared" si="12"/>
        <v>2.9803771965379937</v>
      </c>
      <c r="AI6" s="132">
        <v>120</v>
      </c>
      <c r="AJ6" s="132">
        <v>10</v>
      </c>
      <c r="AK6" s="112">
        <f t="shared" si="13"/>
        <v>130</v>
      </c>
      <c r="AL6" s="113">
        <f t="shared" si="14"/>
        <v>8.1250000000000003E-2</v>
      </c>
      <c r="AM6" s="116">
        <f t="shared" si="15"/>
        <v>1.2915070496415573</v>
      </c>
      <c r="AN6" s="132">
        <v>0</v>
      </c>
      <c r="AO6" s="128" t="s">
        <v>5</v>
      </c>
      <c r="AP6" s="240" t="s">
        <v>5</v>
      </c>
      <c r="AQ6" s="128"/>
      <c r="AS6" s="196"/>
    </row>
    <row r="7" spans="1:45" x14ac:dyDescent="0.2">
      <c r="A7" s="170"/>
      <c r="B7" s="159">
        <v>4330005</v>
      </c>
      <c r="C7" s="154"/>
      <c r="D7" s="120"/>
      <c r="E7" s="121"/>
      <c r="F7" s="121"/>
      <c r="G7" s="121"/>
      <c r="H7" s="163">
        <v>244330005</v>
      </c>
      <c r="I7" s="122">
        <v>0.98</v>
      </c>
      <c r="J7" s="94">
        <f t="shared" si="0"/>
        <v>98</v>
      </c>
      <c r="K7" s="123">
        <v>2141</v>
      </c>
      <c r="L7" s="123">
        <v>2121</v>
      </c>
      <c r="M7" s="95">
        <v>2168</v>
      </c>
      <c r="N7" s="96">
        <f t="shared" si="1"/>
        <v>-27</v>
      </c>
      <c r="O7" s="97">
        <f t="shared" si="2"/>
        <v>-1.2453874538745387E-2</v>
      </c>
      <c r="P7" s="124">
        <v>2177.6</v>
      </c>
      <c r="Q7" s="125">
        <v>1245</v>
      </c>
      <c r="R7" s="95">
        <v>1322</v>
      </c>
      <c r="S7" s="121">
        <f t="shared" si="3"/>
        <v>-77</v>
      </c>
      <c r="T7" s="97">
        <f t="shared" si="4"/>
        <v>-5.8245083207261725E-2</v>
      </c>
      <c r="U7" s="125">
        <v>1133</v>
      </c>
      <c r="V7" s="101">
        <v>1237</v>
      </c>
      <c r="W7" s="96">
        <f t="shared" si="5"/>
        <v>-104</v>
      </c>
      <c r="X7" s="97">
        <f t="shared" si="6"/>
        <v>-8.4074373484236062E-2</v>
      </c>
      <c r="Y7" s="98">
        <f t="shared" si="7"/>
        <v>11.561224489795919</v>
      </c>
      <c r="Z7" s="126">
        <v>965</v>
      </c>
      <c r="AA7" s="123">
        <v>675</v>
      </c>
      <c r="AB7" s="123">
        <v>55</v>
      </c>
      <c r="AC7" s="96">
        <f t="shared" si="8"/>
        <v>730</v>
      </c>
      <c r="AD7" s="97">
        <f t="shared" si="9"/>
        <v>0.75647668393782386</v>
      </c>
      <c r="AE7" s="99">
        <f t="shared" si="10"/>
        <v>0.8534499325204612</v>
      </c>
      <c r="AF7" s="123">
        <v>90</v>
      </c>
      <c r="AG7" s="97">
        <f t="shared" si="11"/>
        <v>9.3264248704663211E-2</v>
      </c>
      <c r="AH7" s="100">
        <f t="shared" si="12"/>
        <v>2.2237011207330108</v>
      </c>
      <c r="AI7" s="123">
        <v>120</v>
      </c>
      <c r="AJ7" s="123">
        <v>20</v>
      </c>
      <c r="AK7" s="96">
        <f t="shared" si="13"/>
        <v>140</v>
      </c>
      <c r="AL7" s="97">
        <f t="shared" si="14"/>
        <v>0.14507772020725387</v>
      </c>
      <c r="AM7" s="100">
        <f t="shared" si="15"/>
        <v>2.3060787494596156</v>
      </c>
      <c r="AN7" s="123">
        <v>10</v>
      </c>
      <c r="AO7" s="119" t="s">
        <v>4</v>
      </c>
      <c r="AP7" s="238" t="s">
        <v>4</v>
      </c>
      <c r="AQ7" s="119"/>
      <c r="AS7" s="196"/>
    </row>
    <row r="8" spans="1:45" x14ac:dyDescent="0.2">
      <c r="A8" s="170"/>
      <c r="B8" s="159">
        <v>4330006</v>
      </c>
      <c r="C8" s="154"/>
      <c r="D8" s="120"/>
      <c r="E8" s="121"/>
      <c r="F8" s="121"/>
      <c r="G8" s="121"/>
      <c r="H8" s="163">
        <v>244330006</v>
      </c>
      <c r="I8" s="122">
        <v>3.52</v>
      </c>
      <c r="J8" s="94">
        <f t="shared" si="0"/>
        <v>352</v>
      </c>
      <c r="K8" s="123">
        <v>2629</v>
      </c>
      <c r="L8" s="123">
        <v>2693</v>
      </c>
      <c r="M8" s="95">
        <v>2827</v>
      </c>
      <c r="N8" s="96">
        <f t="shared" si="1"/>
        <v>-198</v>
      </c>
      <c r="O8" s="97">
        <f t="shared" si="2"/>
        <v>-7.0038910505836577E-2</v>
      </c>
      <c r="P8" s="124">
        <v>746.1</v>
      </c>
      <c r="Q8" s="125">
        <v>1934</v>
      </c>
      <c r="R8" s="95">
        <v>1739</v>
      </c>
      <c r="S8" s="121">
        <f t="shared" si="3"/>
        <v>195</v>
      </c>
      <c r="T8" s="97">
        <f t="shared" si="4"/>
        <v>0.11213341000575043</v>
      </c>
      <c r="U8" s="125">
        <v>1432</v>
      </c>
      <c r="V8" s="101">
        <v>1388</v>
      </c>
      <c r="W8" s="96">
        <f t="shared" si="5"/>
        <v>44</v>
      </c>
      <c r="X8" s="97">
        <f t="shared" si="6"/>
        <v>3.1700288184438041E-2</v>
      </c>
      <c r="Y8" s="98">
        <f t="shared" si="7"/>
        <v>4.0681818181818183</v>
      </c>
      <c r="Z8" s="126">
        <v>970</v>
      </c>
      <c r="AA8" s="123">
        <v>670</v>
      </c>
      <c r="AB8" s="123">
        <v>45</v>
      </c>
      <c r="AC8" s="96">
        <f t="shared" si="8"/>
        <v>715</v>
      </c>
      <c r="AD8" s="97">
        <f t="shared" si="9"/>
        <v>0.73711340206185572</v>
      </c>
      <c r="AE8" s="99">
        <f t="shared" si="10"/>
        <v>0.83160445867929</v>
      </c>
      <c r="AF8" s="123">
        <v>95</v>
      </c>
      <c r="AG8" s="97">
        <f t="shared" si="11"/>
        <v>9.7938144329896906E-2</v>
      </c>
      <c r="AH8" s="100">
        <f t="shared" si="12"/>
        <v>2.3351408962565725</v>
      </c>
      <c r="AI8" s="123">
        <v>150</v>
      </c>
      <c r="AJ8" s="123">
        <v>10</v>
      </c>
      <c r="AK8" s="96">
        <f t="shared" si="13"/>
        <v>160</v>
      </c>
      <c r="AL8" s="97">
        <f t="shared" si="14"/>
        <v>0.16494845360824742</v>
      </c>
      <c r="AM8" s="100">
        <f t="shared" si="15"/>
        <v>2.6219334235387679</v>
      </c>
      <c r="AN8" s="123">
        <v>10</v>
      </c>
      <c r="AO8" s="119" t="s">
        <v>4</v>
      </c>
      <c r="AP8" s="238" t="s">
        <v>4</v>
      </c>
      <c r="AQ8" s="119"/>
      <c r="AS8" s="196"/>
    </row>
    <row r="9" spans="1:45" x14ac:dyDescent="0.2">
      <c r="A9" s="170"/>
      <c r="B9" s="159">
        <v>4330007</v>
      </c>
      <c r="C9" s="154"/>
      <c r="D9" s="120"/>
      <c r="E9" s="121"/>
      <c r="F9" s="121"/>
      <c r="G9" s="121"/>
      <c r="H9" s="163">
        <v>244330007</v>
      </c>
      <c r="I9" s="122">
        <v>1.47</v>
      </c>
      <c r="J9" s="94">
        <f t="shared" si="0"/>
        <v>147</v>
      </c>
      <c r="K9" s="123">
        <v>2344</v>
      </c>
      <c r="L9" s="123">
        <v>2504</v>
      </c>
      <c r="M9" s="95">
        <v>2573</v>
      </c>
      <c r="N9" s="96">
        <f t="shared" si="1"/>
        <v>-229</v>
      </c>
      <c r="O9" s="97">
        <f t="shared" si="2"/>
        <v>-8.9001165954139136E-2</v>
      </c>
      <c r="P9" s="124">
        <v>1597.7</v>
      </c>
      <c r="Q9" s="125">
        <v>1592</v>
      </c>
      <c r="R9" s="95">
        <v>1564</v>
      </c>
      <c r="S9" s="121">
        <f t="shared" si="3"/>
        <v>28</v>
      </c>
      <c r="T9" s="97">
        <f t="shared" si="4"/>
        <v>1.7902813299232736E-2</v>
      </c>
      <c r="U9" s="125">
        <v>1128</v>
      </c>
      <c r="V9" s="101">
        <v>1230</v>
      </c>
      <c r="W9" s="96">
        <f t="shared" si="5"/>
        <v>-102</v>
      </c>
      <c r="X9" s="97">
        <f t="shared" si="6"/>
        <v>-8.2926829268292687E-2</v>
      </c>
      <c r="Y9" s="98">
        <f t="shared" si="7"/>
        <v>7.6734693877551017</v>
      </c>
      <c r="Z9" s="126">
        <v>970</v>
      </c>
      <c r="AA9" s="123">
        <v>665</v>
      </c>
      <c r="AB9" s="123">
        <v>40</v>
      </c>
      <c r="AC9" s="96">
        <f t="shared" si="8"/>
        <v>705</v>
      </c>
      <c r="AD9" s="97">
        <f t="shared" si="9"/>
        <v>0.72680412371134018</v>
      </c>
      <c r="AE9" s="99">
        <f t="shared" si="10"/>
        <v>0.81997362708936983</v>
      </c>
      <c r="AF9" s="123">
        <v>120</v>
      </c>
      <c r="AG9" s="97">
        <f t="shared" si="11"/>
        <v>0.12371134020618557</v>
      </c>
      <c r="AH9" s="100">
        <f t="shared" si="12"/>
        <v>2.9496516584293548</v>
      </c>
      <c r="AI9" s="123">
        <v>135</v>
      </c>
      <c r="AJ9" s="123">
        <v>10</v>
      </c>
      <c r="AK9" s="96">
        <f t="shared" si="13"/>
        <v>145</v>
      </c>
      <c r="AL9" s="97">
        <f t="shared" si="14"/>
        <v>0.14948453608247422</v>
      </c>
      <c r="AM9" s="100">
        <f t="shared" si="15"/>
        <v>2.3761271650820084</v>
      </c>
      <c r="AN9" s="123">
        <v>0</v>
      </c>
      <c r="AO9" s="119" t="s">
        <v>4</v>
      </c>
      <c r="AP9" s="238" t="s">
        <v>4</v>
      </c>
      <c r="AQ9" s="119"/>
      <c r="AS9" s="196"/>
    </row>
    <row r="10" spans="1:45" x14ac:dyDescent="0.2">
      <c r="A10" s="171"/>
      <c r="B10" s="160">
        <v>4330008</v>
      </c>
      <c r="C10" s="155"/>
      <c r="D10" s="129"/>
      <c r="E10" s="130"/>
      <c r="F10" s="130"/>
      <c r="G10" s="130"/>
      <c r="H10" s="164">
        <v>244330008</v>
      </c>
      <c r="I10" s="131">
        <v>2.64</v>
      </c>
      <c r="J10" s="110">
        <f t="shared" si="0"/>
        <v>264</v>
      </c>
      <c r="K10" s="132">
        <v>3007</v>
      </c>
      <c r="L10" s="132">
        <v>3094</v>
      </c>
      <c r="M10" s="111">
        <v>3107</v>
      </c>
      <c r="N10" s="112">
        <f t="shared" si="1"/>
        <v>-100</v>
      </c>
      <c r="O10" s="113">
        <f t="shared" si="2"/>
        <v>-3.2185387833923398E-2</v>
      </c>
      <c r="P10" s="133">
        <v>1139.5</v>
      </c>
      <c r="Q10" s="134">
        <v>1437</v>
      </c>
      <c r="R10" s="111">
        <v>1421</v>
      </c>
      <c r="S10" s="130">
        <f t="shared" si="3"/>
        <v>16</v>
      </c>
      <c r="T10" s="113">
        <f t="shared" si="4"/>
        <v>1.1259676284306826E-2</v>
      </c>
      <c r="U10" s="134">
        <v>1300</v>
      </c>
      <c r="V10" s="168">
        <v>1287</v>
      </c>
      <c r="W10" s="112">
        <f t="shared" si="5"/>
        <v>13</v>
      </c>
      <c r="X10" s="113">
        <f t="shared" si="6"/>
        <v>1.0101010101010102E-2</v>
      </c>
      <c r="Y10" s="114">
        <f t="shared" si="7"/>
        <v>4.9242424242424239</v>
      </c>
      <c r="Z10" s="135">
        <v>1230</v>
      </c>
      <c r="AA10" s="132">
        <v>950</v>
      </c>
      <c r="AB10" s="132">
        <v>35</v>
      </c>
      <c r="AC10" s="112">
        <f t="shared" si="8"/>
        <v>985</v>
      </c>
      <c r="AD10" s="113">
        <f t="shared" si="9"/>
        <v>0.80081300813008127</v>
      </c>
      <c r="AE10" s="115">
        <f t="shared" si="10"/>
        <v>0.90346975956009734</v>
      </c>
      <c r="AF10" s="132">
        <v>110</v>
      </c>
      <c r="AG10" s="113">
        <f t="shared" si="11"/>
        <v>8.943089430894309E-2</v>
      </c>
      <c r="AH10" s="116">
        <f t="shared" si="12"/>
        <v>2.1323023845149875</v>
      </c>
      <c r="AI10" s="132">
        <v>90</v>
      </c>
      <c r="AJ10" s="132">
        <v>25</v>
      </c>
      <c r="AK10" s="112">
        <f t="shared" si="13"/>
        <v>115</v>
      </c>
      <c r="AL10" s="113">
        <f t="shared" si="14"/>
        <v>9.3495934959349589E-2</v>
      </c>
      <c r="AM10" s="116">
        <f t="shared" si="15"/>
        <v>1.4861619583117356</v>
      </c>
      <c r="AN10" s="132">
        <v>15</v>
      </c>
      <c r="AO10" s="128" t="s">
        <v>5</v>
      </c>
      <c r="AP10" s="240" t="s">
        <v>5</v>
      </c>
      <c r="AQ10" s="128"/>
      <c r="AS10" s="196"/>
    </row>
    <row r="11" spans="1:45" x14ac:dyDescent="0.2">
      <c r="A11" s="172" t="s">
        <v>66</v>
      </c>
      <c r="B11" s="161">
        <v>4330009.01</v>
      </c>
      <c r="C11" s="156">
        <v>4330009</v>
      </c>
      <c r="D11" s="197">
        <v>0.29191750399999999</v>
      </c>
      <c r="E11" s="103">
        <v>7903</v>
      </c>
      <c r="F11" s="103">
        <v>4420</v>
      </c>
      <c r="G11" s="109">
        <v>4239</v>
      </c>
      <c r="H11" s="165"/>
      <c r="I11" s="137">
        <v>2.94</v>
      </c>
      <c r="J11" s="102">
        <f t="shared" si="0"/>
        <v>294</v>
      </c>
      <c r="K11" s="138">
        <v>4054</v>
      </c>
      <c r="L11" s="138">
        <v>3289</v>
      </c>
      <c r="M11" s="103">
        <f>D11*E11</f>
        <v>2307.0240341119998</v>
      </c>
      <c r="N11" s="104">
        <f t="shared" si="1"/>
        <v>1746.9759658880002</v>
      </c>
      <c r="O11" s="105">
        <f t="shared" si="2"/>
        <v>0.75724220470049486</v>
      </c>
      <c r="P11" s="127">
        <v>1379.4</v>
      </c>
      <c r="Q11" s="139">
        <v>1729</v>
      </c>
      <c r="R11" s="103">
        <f>D11*F11</f>
        <v>1290.27536768</v>
      </c>
      <c r="S11" s="140">
        <f t="shared" si="3"/>
        <v>438.72463231999996</v>
      </c>
      <c r="T11" s="105">
        <f t="shared" si="4"/>
        <v>0.34002403154363531</v>
      </c>
      <c r="U11" s="139">
        <v>1715</v>
      </c>
      <c r="V11" s="109">
        <f>D11*G11</f>
        <v>1237.4382994559999</v>
      </c>
      <c r="W11" s="104">
        <f t="shared" si="5"/>
        <v>477.56170054400013</v>
      </c>
      <c r="X11" s="105">
        <f t="shared" si="6"/>
        <v>0.38592768686240342</v>
      </c>
      <c r="Y11" s="106">
        <f t="shared" si="7"/>
        <v>5.833333333333333</v>
      </c>
      <c r="Z11" s="141">
        <v>2145</v>
      </c>
      <c r="AA11" s="138">
        <v>1920</v>
      </c>
      <c r="AB11" s="138">
        <v>90</v>
      </c>
      <c r="AC11" s="104">
        <f t="shared" si="8"/>
        <v>2010</v>
      </c>
      <c r="AD11" s="105">
        <f t="shared" si="9"/>
        <v>0.93706293706293708</v>
      </c>
      <c r="AE11" s="107">
        <f t="shared" si="10"/>
        <v>1.0571856573830907</v>
      </c>
      <c r="AF11" s="138">
        <v>45</v>
      </c>
      <c r="AG11" s="105">
        <f t="shared" si="11"/>
        <v>2.097902097902098E-2</v>
      </c>
      <c r="AH11" s="108">
        <f t="shared" si="12"/>
        <v>0.50020316585253044</v>
      </c>
      <c r="AI11" s="138">
        <v>35</v>
      </c>
      <c r="AJ11" s="138">
        <v>40</v>
      </c>
      <c r="AK11" s="104">
        <f t="shared" si="13"/>
        <v>75</v>
      </c>
      <c r="AL11" s="105">
        <f t="shared" si="14"/>
        <v>3.4965034965034968E-2</v>
      </c>
      <c r="AM11" s="108">
        <f t="shared" si="15"/>
        <v>0.5557857125945378</v>
      </c>
      <c r="AN11" s="138">
        <v>10</v>
      </c>
      <c r="AO11" s="136" t="s">
        <v>6</v>
      </c>
      <c r="AP11" s="240" t="s">
        <v>5</v>
      </c>
      <c r="AQ11" s="136" t="s">
        <v>62</v>
      </c>
      <c r="AS11" s="196"/>
    </row>
    <row r="12" spans="1:45" x14ac:dyDescent="0.2">
      <c r="A12" s="172"/>
      <c r="B12" s="161">
        <v>4330009.0199999996</v>
      </c>
      <c r="C12" s="156">
        <v>4330009</v>
      </c>
      <c r="D12" s="197">
        <v>0.70808249599999995</v>
      </c>
      <c r="E12" s="103">
        <v>7903</v>
      </c>
      <c r="F12" s="103">
        <v>4420</v>
      </c>
      <c r="G12" s="109">
        <v>4239</v>
      </c>
      <c r="H12" s="165"/>
      <c r="I12" s="137">
        <v>3.07</v>
      </c>
      <c r="J12" s="102">
        <f t="shared" si="0"/>
        <v>307</v>
      </c>
      <c r="K12" s="138">
        <v>5756</v>
      </c>
      <c r="L12" s="138">
        <v>5847</v>
      </c>
      <c r="M12" s="103">
        <f>D12*E12</f>
        <v>5595.9759658879993</v>
      </c>
      <c r="N12" s="104">
        <f t="shared" si="1"/>
        <v>160.02403411200066</v>
      </c>
      <c r="O12" s="105">
        <f t="shared" si="2"/>
        <v>2.8596269013211745E-2</v>
      </c>
      <c r="P12" s="127">
        <v>1876</v>
      </c>
      <c r="Q12" s="139">
        <v>3388</v>
      </c>
      <c r="R12" s="103">
        <f>D12*F12</f>
        <v>3129.7246323199997</v>
      </c>
      <c r="S12" s="140">
        <f t="shared" si="3"/>
        <v>258.27536768000027</v>
      </c>
      <c r="T12" s="105">
        <f t="shared" si="4"/>
        <v>8.2523352058786761E-2</v>
      </c>
      <c r="U12" s="139">
        <v>3228</v>
      </c>
      <c r="V12" s="109">
        <f>D12*G12</f>
        <v>3001.5617005439999</v>
      </c>
      <c r="W12" s="104">
        <f t="shared" si="5"/>
        <v>226.4382994560001</v>
      </c>
      <c r="X12" s="105">
        <f t="shared" si="6"/>
        <v>7.5440161504912812E-2</v>
      </c>
      <c r="Y12" s="106">
        <f t="shared" si="7"/>
        <v>10.514657980456025</v>
      </c>
      <c r="Z12" s="141">
        <v>1935</v>
      </c>
      <c r="AA12" s="138">
        <v>1575</v>
      </c>
      <c r="AB12" s="138">
        <v>40</v>
      </c>
      <c r="AC12" s="104">
        <f t="shared" si="8"/>
        <v>1615</v>
      </c>
      <c r="AD12" s="105">
        <f t="shared" si="9"/>
        <v>0.83462532299741599</v>
      </c>
      <c r="AE12" s="107">
        <f t="shared" si="10"/>
        <v>0.94161649752916765</v>
      </c>
      <c r="AF12" s="138">
        <v>110</v>
      </c>
      <c r="AG12" s="105">
        <f t="shared" si="11"/>
        <v>5.6847545219638244E-2</v>
      </c>
      <c r="AH12" s="108">
        <f t="shared" si="12"/>
        <v>1.3554170196141782</v>
      </c>
      <c r="AI12" s="138">
        <v>170</v>
      </c>
      <c r="AJ12" s="138">
        <v>25</v>
      </c>
      <c r="AK12" s="104">
        <f t="shared" si="13"/>
        <v>195</v>
      </c>
      <c r="AL12" s="105">
        <f t="shared" si="14"/>
        <v>0.10077519379844961</v>
      </c>
      <c r="AM12" s="108">
        <f t="shared" si="15"/>
        <v>1.6018692088577453</v>
      </c>
      <c r="AN12" s="138">
        <v>10</v>
      </c>
      <c r="AO12" s="136" t="s">
        <v>6</v>
      </c>
      <c r="AP12" s="240" t="s">
        <v>5</v>
      </c>
      <c r="AQ12" s="136" t="s">
        <v>62</v>
      </c>
      <c r="AS12" s="196"/>
    </row>
    <row r="13" spans="1:45" x14ac:dyDescent="0.2">
      <c r="A13" s="171"/>
      <c r="B13" s="160">
        <v>4330010</v>
      </c>
      <c r="C13" s="155"/>
      <c r="D13" s="129"/>
      <c r="E13" s="130"/>
      <c r="F13" s="130"/>
      <c r="G13" s="130"/>
      <c r="H13" s="164">
        <v>244330010</v>
      </c>
      <c r="I13" s="131">
        <v>1.59</v>
      </c>
      <c r="J13" s="110">
        <f t="shared" si="0"/>
        <v>159</v>
      </c>
      <c r="K13" s="132">
        <v>3314</v>
      </c>
      <c r="L13" s="132">
        <v>3115</v>
      </c>
      <c r="M13" s="111">
        <v>3321</v>
      </c>
      <c r="N13" s="112">
        <f t="shared" si="1"/>
        <v>-7</v>
      </c>
      <c r="O13" s="113">
        <f t="shared" si="2"/>
        <v>-2.1077988557663355E-3</v>
      </c>
      <c r="P13" s="133">
        <v>2078.3000000000002</v>
      </c>
      <c r="Q13" s="134">
        <v>1762</v>
      </c>
      <c r="R13" s="111">
        <v>1541</v>
      </c>
      <c r="S13" s="130">
        <f t="shared" si="3"/>
        <v>221</v>
      </c>
      <c r="T13" s="113">
        <f t="shared" si="4"/>
        <v>0.14341336794289422</v>
      </c>
      <c r="U13" s="134">
        <v>1682</v>
      </c>
      <c r="V13" s="168">
        <v>1501</v>
      </c>
      <c r="W13" s="112">
        <f t="shared" si="5"/>
        <v>181</v>
      </c>
      <c r="X13" s="113">
        <f t="shared" si="6"/>
        <v>0.12058627581612258</v>
      </c>
      <c r="Y13" s="114">
        <f t="shared" si="7"/>
        <v>10.578616352201259</v>
      </c>
      <c r="Z13" s="135">
        <v>1245</v>
      </c>
      <c r="AA13" s="132">
        <v>960</v>
      </c>
      <c r="AB13" s="132">
        <v>35</v>
      </c>
      <c r="AC13" s="112">
        <f t="shared" si="8"/>
        <v>995</v>
      </c>
      <c r="AD13" s="113">
        <f t="shared" si="9"/>
        <v>0.79919678714859432</v>
      </c>
      <c r="AE13" s="115">
        <f t="shared" si="10"/>
        <v>0.90164635413746363</v>
      </c>
      <c r="AF13" s="132">
        <v>110</v>
      </c>
      <c r="AG13" s="113">
        <f t="shared" si="11"/>
        <v>8.8353413654618476E-2</v>
      </c>
      <c r="AH13" s="116">
        <f t="shared" si="12"/>
        <v>2.106611994340108</v>
      </c>
      <c r="AI13" s="132">
        <v>100</v>
      </c>
      <c r="AJ13" s="132">
        <v>15</v>
      </c>
      <c r="AK13" s="112">
        <f t="shared" si="13"/>
        <v>115</v>
      </c>
      <c r="AL13" s="113">
        <f t="shared" si="14"/>
        <v>9.2369477911646583E-2</v>
      </c>
      <c r="AM13" s="116">
        <f t="shared" si="15"/>
        <v>1.4682563925489436</v>
      </c>
      <c r="AN13" s="132">
        <v>20</v>
      </c>
      <c r="AO13" s="128" t="s">
        <v>5</v>
      </c>
      <c r="AP13" s="238" t="s">
        <v>4</v>
      </c>
      <c r="AQ13" s="128"/>
      <c r="AS13" s="196"/>
    </row>
    <row r="14" spans="1:45" x14ac:dyDescent="0.2">
      <c r="A14" s="170"/>
      <c r="B14" s="159">
        <v>4330011</v>
      </c>
      <c r="C14" s="154"/>
      <c r="D14" s="120"/>
      <c r="E14" s="121"/>
      <c r="F14" s="121"/>
      <c r="G14" s="121"/>
      <c r="H14" s="163">
        <v>244330011</v>
      </c>
      <c r="I14" s="122">
        <v>0.7</v>
      </c>
      <c r="J14" s="94">
        <f t="shared" si="0"/>
        <v>70</v>
      </c>
      <c r="K14" s="123">
        <v>1869</v>
      </c>
      <c r="L14" s="123">
        <v>1872</v>
      </c>
      <c r="M14" s="95">
        <v>1852</v>
      </c>
      <c r="N14" s="96">
        <f t="shared" si="1"/>
        <v>17</v>
      </c>
      <c r="O14" s="97">
        <f t="shared" si="2"/>
        <v>9.1792656587473005E-3</v>
      </c>
      <c r="P14" s="124">
        <v>2674.6</v>
      </c>
      <c r="Q14" s="125">
        <v>1177</v>
      </c>
      <c r="R14" s="95">
        <v>1089</v>
      </c>
      <c r="S14" s="121">
        <f t="shared" si="3"/>
        <v>88</v>
      </c>
      <c r="T14" s="97">
        <f t="shared" si="4"/>
        <v>8.0808080808080815E-2</v>
      </c>
      <c r="U14" s="125">
        <v>1095</v>
      </c>
      <c r="V14" s="101">
        <v>983</v>
      </c>
      <c r="W14" s="96">
        <f t="shared" si="5"/>
        <v>112</v>
      </c>
      <c r="X14" s="97">
        <f t="shared" si="6"/>
        <v>0.11393692777212615</v>
      </c>
      <c r="Y14" s="98">
        <f t="shared" si="7"/>
        <v>15.642857142857142</v>
      </c>
      <c r="Z14" s="126">
        <v>900</v>
      </c>
      <c r="AA14" s="123">
        <v>660</v>
      </c>
      <c r="AB14" s="123">
        <v>30</v>
      </c>
      <c r="AC14" s="96">
        <f t="shared" si="8"/>
        <v>690</v>
      </c>
      <c r="AD14" s="97">
        <f t="shared" si="9"/>
        <v>0.76666666666666672</v>
      </c>
      <c r="AE14" s="99">
        <f t="shared" si="10"/>
        <v>0.8649461759037278</v>
      </c>
      <c r="AF14" s="123">
        <v>70</v>
      </c>
      <c r="AG14" s="97">
        <f t="shared" si="11"/>
        <v>7.7777777777777779E-2</v>
      </c>
      <c r="AH14" s="100">
        <f t="shared" si="12"/>
        <v>1.8544569222903073</v>
      </c>
      <c r="AI14" s="123">
        <v>120</v>
      </c>
      <c r="AJ14" s="123">
        <v>10</v>
      </c>
      <c r="AK14" s="96">
        <f t="shared" si="13"/>
        <v>130</v>
      </c>
      <c r="AL14" s="97">
        <f t="shared" si="14"/>
        <v>0.14444444444444443</v>
      </c>
      <c r="AM14" s="100">
        <f t="shared" si="15"/>
        <v>2.2960125326961016</v>
      </c>
      <c r="AN14" s="123">
        <v>0</v>
      </c>
      <c r="AO14" s="119" t="s">
        <v>4</v>
      </c>
      <c r="AP14" s="238" t="s">
        <v>4</v>
      </c>
      <c r="AQ14" s="119"/>
      <c r="AS14" s="196"/>
    </row>
    <row r="15" spans="1:45" x14ac:dyDescent="0.2">
      <c r="A15" s="170"/>
      <c r="B15" s="159">
        <v>4330012</v>
      </c>
      <c r="C15" s="154"/>
      <c r="D15" s="120"/>
      <c r="E15" s="121"/>
      <c r="F15" s="121"/>
      <c r="G15" s="121"/>
      <c r="H15" s="163">
        <v>244330012</v>
      </c>
      <c r="I15" s="122">
        <v>0.9</v>
      </c>
      <c r="J15" s="94">
        <f t="shared" si="0"/>
        <v>90</v>
      </c>
      <c r="K15" s="123">
        <v>1873</v>
      </c>
      <c r="L15" s="123">
        <v>2037</v>
      </c>
      <c r="M15" s="95">
        <v>2094</v>
      </c>
      <c r="N15" s="96">
        <f t="shared" si="1"/>
        <v>-221</v>
      </c>
      <c r="O15" s="97">
        <f t="shared" si="2"/>
        <v>-0.10553963705826171</v>
      </c>
      <c r="P15" s="124">
        <v>2085.3000000000002</v>
      </c>
      <c r="Q15" s="125">
        <v>1322</v>
      </c>
      <c r="R15" s="95">
        <v>1385</v>
      </c>
      <c r="S15" s="121">
        <f t="shared" si="3"/>
        <v>-63</v>
      </c>
      <c r="T15" s="97">
        <f t="shared" si="4"/>
        <v>-4.5487364620938629E-2</v>
      </c>
      <c r="U15" s="125">
        <v>1026</v>
      </c>
      <c r="V15" s="101">
        <v>1278</v>
      </c>
      <c r="W15" s="96">
        <f t="shared" si="5"/>
        <v>-252</v>
      </c>
      <c r="X15" s="97">
        <f t="shared" si="6"/>
        <v>-0.19718309859154928</v>
      </c>
      <c r="Y15" s="98">
        <f t="shared" si="7"/>
        <v>11.4</v>
      </c>
      <c r="Z15" s="126">
        <v>805</v>
      </c>
      <c r="AA15" s="123">
        <v>440</v>
      </c>
      <c r="AB15" s="123">
        <v>15</v>
      </c>
      <c r="AC15" s="96">
        <f t="shared" si="8"/>
        <v>455</v>
      </c>
      <c r="AD15" s="97">
        <f t="shared" si="9"/>
        <v>0.56521739130434778</v>
      </c>
      <c r="AE15" s="99">
        <f t="shared" si="10"/>
        <v>0.63767298412562157</v>
      </c>
      <c r="AF15" s="123">
        <v>125</v>
      </c>
      <c r="AG15" s="97">
        <f t="shared" si="11"/>
        <v>0.15527950310559005</v>
      </c>
      <c r="AH15" s="100">
        <f t="shared" si="12"/>
        <v>3.7023319211652095</v>
      </c>
      <c r="AI15" s="123">
        <v>175</v>
      </c>
      <c r="AJ15" s="123">
        <v>45</v>
      </c>
      <c r="AK15" s="96">
        <f t="shared" si="13"/>
        <v>220</v>
      </c>
      <c r="AL15" s="97">
        <f t="shared" si="14"/>
        <v>0.27329192546583853</v>
      </c>
      <c r="AM15" s="100">
        <f t="shared" si="15"/>
        <v>4.3441039796830214</v>
      </c>
      <c r="AN15" s="123">
        <v>0</v>
      </c>
      <c r="AO15" s="119" t="s">
        <v>4</v>
      </c>
      <c r="AP15" s="238" t="s">
        <v>4</v>
      </c>
      <c r="AQ15" s="119"/>
      <c r="AS15" s="196"/>
    </row>
    <row r="16" spans="1:45" x14ac:dyDescent="0.2">
      <c r="A16" s="170"/>
      <c r="B16" s="159">
        <v>4330013</v>
      </c>
      <c r="C16" s="154"/>
      <c r="D16" s="120"/>
      <c r="E16" s="121"/>
      <c r="F16" s="121"/>
      <c r="G16" s="121"/>
      <c r="H16" s="163">
        <v>244330013</v>
      </c>
      <c r="I16" s="122">
        <v>0.56000000000000005</v>
      </c>
      <c r="J16" s="94">
        <f t="shared" si="0"/>
        <v>56.000000000000007</v>
      </c>
      <c r="K16" s="123">
        <v>1746</v>
      </c>
      <c r="L16" s="123">
        <v>1899</v>
      </c>
      <c r="M16" s="95">
        <v>2011</v>
      </c>
      <c r="N16" s="96">
        <f t="shared" si="1"/>
        <v>-265</v>
      </c>
      <c r="O16" s="97">
        <f t="shared" si="2"/>
        <v>-0.13177523620089507</v>
      </c>
      <c r="P16" s="124">
        <v>3094.6</v>
      </c>
      <c r="Q16" s="125">
        <v>1348</v>
      </c>
      <c r="R16" s="95">
        <v>1343</v>
      </c>
      <c r="S16" s="121">
        <f t="shared" si="3"/>
        <v>5</v>
      </c>
      <c r="T16" s="97">
        <f t="shared" si="4"/>
        <v>3.7230081906180195E-3</v>
      </c>
      <c r="U16" s="125">
        <v>1112</v>
      </c>
      <c r="V16" s="101">
        <v>1185</v>
      </c>
      <c r="W16" s="96">
        <f t="shared" si="5"/>
        <v>-73</v>
      </c>
      <c r="X16" s="97">
        <f t="shared" si="6"/>
        <v>-6.160337552742616E-2</v>
      </c>
      <c r="Y16" s="98">
        <f t="shared" si="7"/>
        <v>19.857142857142854</v>
      </c>
      <c r="Z16" s="126">
        <v>665</v>
      </c>
      <c r="AA16" s="123">
        <v>300</v>
      </c>
      <c r="AB16" s="123">
        <v>25</v>
      </c>
      <c r="AC16" s="96">
        <f t="shared" si="8"/>
        <v>325</v>
      </c>
      <c r="AD16" s="97">
        <f t="shared" si="9"/>
        <v>0.48872180451127817</v>
      </c>
      <c r="AE16" s="99">
        <f t="shared" si="10"/>
        <v>0.55137137725147722</v>
      </c>
      <c r="AF16" s="123">
        <v>145</v>
      </c>
      <c r="AG16" s="97">
        <f t="shared" si="11"/>
        <v>0.21804511278195488</v>
      </c>
      <c r="AH16" s="100">
        <f t="shared" si="12"/>
        <v>5.1988534556151471</v>
      </c>
      <c r="AI16" s="123">
        <v>175</v>
      </c>
      <c r="AJ16" s="123">
        <v>15</v>
      </c>
      <c r="AK16" s="96">
        <f t="shared" si="13"/>
        <v>190</v>
      </c>
      <c r="AL16" s="97">
        <f t="shared" si="14"/>
        <v>0.2857142857142857</v>
      </c>
      <c r="AM16" s="100">
        <f t="shared" si="15"/>
        <v>4.5415632514867941</v>
      </c>
      <c r="AN16" s="123">
        <v>0</v>
      </c>
      <c r="AO16" s="119" t="s">
        <v>4</v>
      </c>
      <c r="AP16" s="238" t="s">
        <v>4</v>
      </c>
      <c r="AQ16" s="119"/>
      <c r="AS16" s="196"/>
    </row>
    <row r="17" spans="1:45" x14ac:dyDescent="0.2">
      <c r="A17" s="170"/>
      <c r="B17" s="159">
        <v>4330014</v>
      </c>
      <c r="C17" s="154"/>
      <c r="D17" s="120"/>
      <c r="E17" s="121"/>
      <c r="F17" s="121"/>
      <c r="G17" s="121"/>
      <c r="H17" s="163">
        <v>244330014</v>
      </c>
      <c r="I17" s="122">
        <v>0.74</v>
      </c>
      <c r="J17" s="94">
        <f t="shared" si="0"/>
        <v>74</v>
      </c>
      <c r="K17" s="123">
        <v>3322</v>
      </c>
      <c r="L17" s="123">
        <v>3360</v>
      </c>
      <c r="M17" s="95">
        <v>3399</v>
      </c>
      <c r="N17" s="96">
        <f t="shared" si="1"/>
        <v>-77</v>
      </c>
      <c r="O17" s="97">
        <f t="shared" si="2"/>
        <v>-2.2653721682847898E-2</v>
      </c>
      <c r="P17" s="124">
        <v>4465.7</v>
      </c>
      <c r="Q17" s="125">
        <v>1969</v>
      </c>
      <c r="R17" s="95">
        <v>1867</v>
      </c>
      <c r="S17" s="121">
        <f t="shared" si="3"/>
        <v>102</v>
      </c>
      <c r="T17" s="97">
        <f t="shared" si="4"/>
        <v>5.4633101231922873E-2</v>
      </c>
      <c r="U17" s="125">
        <v>1790</v>
      </c>
      <c r="V17" s="101">
        <v>1750</v>
      </c>
      <c r="W17" s="96">
        <f t="shared" si="5"/>
        <v>40</v>
      </c>
      <c r="X17" s="97">
        <f t="shared" si="6"/>
        <v>2.2857142857142857E-2</v>
      </c>
      <c r="Y17" s="98">
        <f t="shared" si="7"/>
        <v>24.189189189189189</v>
      </c>
      <c r="Z17" s="126">
        <v>1130</v>
      </c>
      <c r="AA17" s="123">
        <v>765</v>
      </c>
      <c r="AB17" s="123">
        <v>45</v>
      </c>
      <c r="AC17" s="96">
        <f t="shared" si="8"/>
        <v>810</v>
      </c>
      <c r="AD17" s="97">
        <f t="shared" si="9"/>
        <v>0.7168141592920354</v>
      </c>
      <c r="AE17" s="99">
        <f t="shared" si="10"/>
        <v>0.80870304249559766</v>
      </c>
      <c r="AF17" s="123">
        <v>100</v>
      </c>
      <c r="AG17" s="97">
        <f t="shared" si="11"/>
        <v>8.8495575221238937E-2</v>
      </c>
      <c r="AH17" s="100">
        <f t="shared" si="12"/>
        <v>2.110001555071146</v>
      </c>
      <c r="AI17" s="123">
        <v>190</v>
      </c>
      <c r="AJ17" s="123">
        <v>15</v>
      </c>
      <c r="AK17" s="96">
        <f t="shared" si="13"/>
        <v>205</v>
      </c>
      <c r="AL17" s="97">
        <f t="shared" si="14"/>
        <v>0.18141592920353983</v>
      </c>
      <c r="AM17" s="100">
        <f t="shared" si="15"/>
        <v>2.8836917105679425</v>
      </c>
      <c r="AN17" s="123">
        <v>20</v>
      </c>
      <c r="AO17" s="119" t="s">
        <v>4</v>
      </c>
      <c r="AP17" s="238" t="s">
        <v>4</v>
      </c>
      <c r="AQ17" s="119"/>
      <c r="AS17" s="196"/>
    </row>
    <row r="18" spans="1:45" x14ac:dyDescent="0.2">
      <c r="A18" s="172"/>
      <c r="B18" s="161">
        <v>4330015.01</v>
      </c>
      <c r="C18" s="156"/>
      <c r="D18" s="142"/>
      <c r="E18" s="140"/>
      <c r="F18" s="140"/>
      <c r="G18" s="140"/>
      <c r="H18" s="165">
        <v>244330015.00999999</v>
      </c>
      <c r="I18" s="137">
        <v>1.1000000000000001</v>
      </c>
      <c r="J18" s="102">
        <f t="shared" si="0"/>
        <v>110.00000000000001</v>
      </c>
      <c r="K18" s="138">
        <v>2848</v>
      </c>
      <c r="L18" s="138">
        <v>2821</v>
      </c>
      <c r="M18" s="103">
        <v>3029</v>
      </c>
      <c r="N18" s="104">
        <f t="shared" si="1"/>
        <v>-181</v>
      </c>
      <c r="O18" s="105">
        <f t="shared" si="2"/>
        <v>-5.9755694948827993E-2</v>
      </c>
      <c r="P18" s="127">
        <v>2587</v>
      </c>
      <c r="Q18" s="139">
        <v>1542</v>
      </c>
      <c r="R18" s="103">
        <v>1496</v>
      </c>
      <c r="S18" s="140">
        <f t="shared" si="3"/>
        <v>46</v>
      </c>
      <c r="T18" s="105">
        <f t="shared" si="4"/>
        <v>3.074866310160428E-2</v>
      </c>
      <c r="U18" s="139">
        <v>1442</v>
      </c>
      <c r="V18" s="109">
        <v>1451</v>
      </c>
      <c r="W18" s="104">
        <f t="shared" si="5"/>
        <v>-9</v>
      </c>
      <c r="X18" s="105">
        <f t="shared" si="6"/>
        <v>-6.202618883528601E-3</v>
      </c>
      <c r="Y18" s="106">
        <f t="shared" si="7"/>
        <v>13.109090909090908</v>
      </c>
      <c r="Z18" s="141">
        <v>1095</v>
      </c>
      <c r="AA18" s="138">
        <v>870</v>
      </c>
      <c r="AB18" s="138">
        <v>30</v>
      </c>
      <c r="AC18" s="104">
        <f t="shared" si="8"/>
        <v>900</v>
      </c>
      <c r="AD18" s="105">
        <f t="shared" si="9"/>
        <v>0.82191780821917804</v>
      </c>
      <c r="AE18" s="107">
        <f t="shared" si="10"/>
        <v>0.92727999799089322</v>
      </c>
      <c r="AF18" s="138">
        <v>70</v>
      </c>
      <c r="AG18" s="105">
        <f t="shared" si="11"/>
        <v>6.3926940639269403E-2</v>
      </c>
      <c r="AH18" s="108">
        <f t="shared" si="12"/>
        <v>1.5242111690057321</v>
      </c>
      <c r="AI18" s="138">
        <v>110</v>
      </c>
      <c r="AJ18" s="138">
        <v>0</v>
      </c>
      <c r="AK18" s="104">
        <f t="shared" si="13"/>
        <v>110</v>
      </c>
      <c r="AL18" s="105">
        <f t="shared" si="14"/>
        <v>0.1004566210045662</v>
      </c>
      <c r="AM18" s="108">
        <f t="shared" si="15"/>
        <v>1.59680534413006</v>
      </c>
      <c r="AN18" s="138">
        <v>15</v>
      </c>
      <c r="AO18" s="136" t="s">
        <v>6</v>
      </c>
      <c r="AP18" s="242" t="s">
        <v>6</v>
      </c>
      <c r="AQ18" s="136"/>
      <c r="AS18" s="196"/>
    </row>
    <row r="19" spans="1:45" x14ac:dyDescent="0.2">
      <c r="A19" s="171"/>
      <c r="B19" s="160">
        <v>4330015.0199999996</v>
      </c>
      <c r="C19" s="155"/>
      <c r="D19" s="129"/>
      <c r="E19" s="130"/>
      <c r="F19" s="130"/>
      <c r="G19" s="130"/>
      <c r="H19" s="164">
        <v>244330015.02000001</v>
      </c>
      <c r="I19" s="131">
        <v>1.44</v>
      </c>
      <c r="J19" s="110">
        <f t="shared" si="0"/>
        <v>144</v>
      </c>
      <c r="K19" s="132">
        <v>5927</v>
      </c>
      <c r="L19" s="132">
        <v>6064</v>
      </c>
      <c r="M19" s="111">
        <v>5521</v>
      </c>
      <c r="N19" s="112">
        <f t="shared" si="1"/>
        <v>406</v>
      </c>
      <c r="O19" s="113">
        <f t="shared" si="2"/>
        <v>7.3537402644448469E-2</v>
      </c>
      <c r="P19" s="133">
        <v>4105.1000000000004</v>
      </c>
      <c r="Q19" s="134">
        <v>3208</v>
      </c>
      <c r="R19" s="111">
        <v>3300</v>
      </c>
      <c r="S19" s="130">
        <f t="shared" si="3"/>
        <v>-92</v>
      </c>
      <c r="T19" s="113">
        <f t="shared" si="4"/>
        <v>-2.7878787878787878E-2</v>
      </c>
      <c r="U19" s="134">
        <v>2901</v>
      </c>
      <c r="V19" s="168">
        <v>3036</v>
      </c>
      <c r="W19" s="112">
        <f t="shared" si="5"/>
        <v>-135</v>
      </c>
      <c r="X19" s="113">
        <f t="shared" si="6"/>
        <v>-4.4466403162055336E-2</v>
      </c>
      <c r="Y19" s="114">
        <f t="shared" si="7"/>
        <v>20.145833333333332</v>
      </c>
      <c r="Z19" s="135">
        <v>2020</v>
      </c>
      <c r="AA19" s="132">
        <v>1575</v>
      </c>
      <c r="AB19" s="132">
        <v>80</v>
      </c>
      <c r="AC19" s="112">
        <f t="shared" si="8"/>
        <v>1655</v>
      </c>
      <c r="AD19" s="113">
        <f t="shared" si="9"/>
        <v>0.81930693069306926</v>
      </c>
      <c r="AE19" s="115">
        <f t="shared" si="10"/>
        <v>0.92433443034050966</v>
      </c>
      <c r="AF19" s="132">
        <v>225</v>
      </c>
      <c r="AG19" s="113">
        <f t="shared" si="11"/>
        <v>0.11138613861386139</v>
      </c>
      <c r="AH19" s="116">
        <f t="shared" si="12"/>
        <v>2.6557816602813809</v>
      </c>
      <c r="AI19" s="132">
        <v>125</v>
      </c>
      <c r="AJ19" s="132">
        <v>0</v>
      </c>
      <c r="AK19" s="112">
        <f t="shared" si="13"/>
        <v>125</v>
      </c>
      <c r="AL19" s="113">
        <f t="shared" si="14"/>
        <v>6.1881188118811881E-2</v>
      </c>
      <c r="AM19" s="116">
        <f t="shared" si="15"/>
        <v>0.98363065471558053</v>
      </c>
      <c r="AN19" s="132">
        <v>15</v>
      </c>
      <c r="AO19" s="128" t="s">
        <v>5</v>
      </c>
      <c r="AP19" s="240" t="s">
        <v>5</v>
      </c>
      <c r="AQ19" s="128"/>
      <c r="AS19" s="196"/>
    </row>
    <row r="20" spans="1:45" x14ac:dyDescent="0.2">
      <c r="A20" s="170"/>
      <c r="B20" s="159">
        <v>4330016</v>
      </c>
      <c r="C20" s="154"/>
      <c r="D20" s="120"/>
      <c r="E20" s="121"/>
      <c r="F20" s="121"/>
      <c r="G20" s="121"/>
      <c r="H20" s="163">
        <v>244330016</v>
      </c>
      <c r="I20" s="122">
        <v>1.03</v>
      </c>
      <c r="J20" s="94">
        <f t="shared" si="0"/>
        <v>103</v>
      </c>
      <c r="K20" s="123">
        <v>4014</v>
      </c>
      <c r="L20" s="123">
        <v>4026</v>
      </c>
      <c r="M20" s="95">
        <v>4224</v>
      </c>
      <c r="N20" s="96">
        <f t="shared" si="1"/>
        <v>-210</v>
      </c>
      <c r="O20" s="97">
        <f t="shared" si="2"/>
        <v>-4.9715909090909088E-2</v>
      </c>
      <c r="P20" s="124">
        <v>3899</v>
      </c>
      <c r="Q20" s="125">
        <v>2376</v>
      </c>
      <c r="R20" s="95">
        <v>2309</v>
      </c>
      <c r="S20" s="121">
        <f t="shared" si="3"/>
        <v>67</v>
      </c>
      <c r="T20" s="97">
        <f t="shared" si="4"/>
        <v>2.9016890428757037E-2</v>
      </c>
      <c r="U20" s="125">
        <v>2192</v>
      </c>
      <c r="V20" s="101">
        <v>2117</v>
      </c>
      <c r="W20" s="96">
        <f t="shared" si="5"/>
        <v>75</v>
      </c>
      <c r="X20" s="97">
        <f t="shared" si="6"/>
        <v>3.542749173358526E-2</v>
      </c>
      <c r="Y20" s="98">
        <f t="shared" si="7"/>
        <v>21.281553398058254</v>
      </c>
      <c r="Z20" s="126">
        <v>1780</v>
      </c>
      <c r="AA20" s="123">
        <v>1370</v>
      </c>
      <c r="AB20" s="123">
        <v>80</v>
      </c>
      <c r="AC20" s="96">
        <f t="shared" si="8"/>
        <v>1450</v>
      </c>
      <c r="AD20" s="97">
        <f t="shared" si="9"/>
        <v>0.8146067415730337</v>
      </c>
      <c r="AE20" s="99">
        <f t="shared" si="10"/>
        <v>0.91903172085520657</v>
      </c>
      <c r="AF20" s="123">
        <v>105</v>
      </c>
      <c r="AG20" s="97">
        <f t="shared" si="11"/>
        <v>5.8988764044943819E-2</v>
      </c>
      <c r="AH20" s="100">
        <f t="shared" si="12"/>
        <v>1.406470137692087</v>
      </c>
      <c r="AI20" s="123">
        <v>200</v>
      </c>
      <c r="AJ20" s="123">
        <v>10</v>
      </c>
      <c r="AK20" s="96">
        <f t="shared" si="13"/>
        <v>210</v>
      </c>
      <c r="AL20" s="97">
        <f t="shared" si="14"/>
        <v>0.11797752808988764</v>
      </c>
      <c r="AM20" s="100">
        <f t="shared" si="15"/>
        <v>1.8753084212599966</v>
      </c>
      <c r="AN20" s="123">
        <v>15</v>
      </c>
      <c r="AO20" s="119" t="s">
        <v>4</v>
      </c>
      <c r="AP20" s="240" t="s">
        <v>5</v>
      </c>
      <c r="AQ20" s="119"/>
      <c r="AS20" s="196"/>
    </row>
    <row r="21" spans="1:45" x14ac:dyDescent="0.2">
      <c r="A21" s="170"/>
      <c r="B21" s="159">
        <v>4330017</v>
      </c>
      <c r="C21" s="154"/>
      <c r="D21" s="120"/>
      <c r="E21" s="121"/>
      <c r="F21" s="121"/>
      <c r="G21" s="121"/>
      <c r="H21" s="163">
        <v>244330017</v>
      </c>
      <c r="I21" s="122">
        <v>2.63</v>
      </c>
      <c r="J21" s="94">
        <f t="shared" si="0"/>
        <v>263</v>
      </c>
      <c r="K21" s="123">
        <v>2660</v>
      </c>
      <c r="L21" s="123">
        <v>2743</v>
      </c>
      <c r="M21" s="95">
        <v>2927</v>
      </c>
      <c r="N21" s="96">
        <f t="shared" si="1"/>
        <v>-267</v>
      </c>
      <c r="O21" s="97">
        <f t="shared" si="2"/>
        <v>-9.1219678852066957E-2</v>
      </c>
      <c r="P21" s="124">
        <v>1010.3</v>
      </c>
      <c r="Q21" s="125">
        <v>1832</v>
      </c>
      <c r="R21" s="95">
        <v>1734</v>
      </c>
      <c r="S21" s="121">
        <f t="shared" si="3"/>
        <v>98</v>
      </c>
      <c r="T21" s="97">
        <f t="shared" si="4"/>
        <v>5.6516724336793542E-2</v>
      </c>
      <c r="U21" s="125">
        <v>1433</v>
      </c>
      <c r="V21" s="101">
        <v>1535</v>
      </c>
      <c r="W21" s="96">
        <f t="shared" si="5"/>
        <v>-102</v>
      </c>
      <c r="X21" s="97">
        <f t="shared" si="6"/>
        <v>-6.6449511400651459E-2</v>
      </c>
      <c r="Y21" s="98">
        <f t="shared" si="7"/>
        <v>5.4486692015209126</v>
      </c>
      <c r="Z21" s="126">
        <v>1055</v>
      </c>
      <c r="AA21" s="123">
        <v>730</v>
      </c>
      <c r="AB21" s="123">
        <v>50</v>
      </c>
      <c r="AC21" s="96">
        <f t="shared" si="8"/>
        <v>780</v>
      </c>
      <c r="AD21" s="97">
        <f t="shared" si="9"/>
        <v>0.73933649289099523</v>
      </c>
      <c r="AE21" s="99">
        <f t="shared" si="10"/>
        <v>0.83411252899844335</v>
      </c>
      <c r="AF21" s="123">
        <v>135</v>
      </c>
      <c r="AG21" s="97">
        <f t="shared" si="11"/>
        <v>0.12796208530805686</v>
      </c>
      <c r="AH21" s="100">
        <f t="shared" si="12"/>
        <v>3.0510022485886572</v>
      </c>
      <c r="AI21" s="123">
        <v>130</v>
      </c>
      <c r="AJ21" s="123">
        <v>0</v>
      </c>
      <c r="AK21" s="96">
        <f t="shared" si="13"/>
        <v>130</v>
      </c>
      <c r="AL21" s="97">
        <f t="shared" si="14"/>
        <v>0.12322274881516587</v>
      </c>
      <c r="AM21" s="100">
        <f t="shared" si="15"/>
        <v>1.9586836771815086</v>
      </c>
      <c r="AN21" s="123">
        <v>0</v>
      </c>
      <c r="AO21" s="119" t="s">
        <v>4</v>
      </c>
      <c r="AP21" s="238" t="s">
        <v>4</v>
      </c>
      <c r="AQ21" s="119"/>
      <c r="AS21" s="196"/>
    </row>
    <row r="22" spans="1:45" x14ac:dyDescent="0.2">
      <c r="A22" s="170" t="s">
        <v>67</v>
      </c>
      <c r="B22" s="159">
        <v>4330018</v>
      </c>
      <c r="C22" s="154"/>
      <c r="D22" s="120"/>
      <c r="E22" s="121"/>
      <c r="F22" s="121"/>
      <c r="G22" s="121"/>
      <c r="H22" s="163">
        <v>244330018</v>
      </c>
      <c r="I22" s="122">
        <v>2.0099999999999998</v>
      </c>
      <c r="J22" s="94">
        <f t="shared" si="0"/>
        <v>200.99999999999997</v>
      </c>
      <c r="K22" s="123">
        <v>5484</v>
      </c>
      <c r="L22" s="123">
        <v>5557</v>
      </c>
      <c r="M22" s="95">
        <v>5610</v>
      </c>
      <c r="N22" s="96">
        <f t="shared" si="1"/>
        <v>-126</v>
      </c>
      <c r="O22" s="97">
        <f t="shared" si="2"/>
        <v>-2.2459893048128343E-2</v>
      </c>
      <c r="P22" s="124">
        <v>2723.2</v>
      </c>
      <c r="Q22" s="125">
        <v>2523</v>
      </c>
      <c r="R22" s="95">
        <v>2555</v>
      </c>
      <c r="S22" s="121">
        <f t="shared" si="3"/>
        <v>-32</v>
      </c>
      <c r="T22" s="97">
        <f t="shared" si="4"/>
        <v>-1.2524461839530333E-2</v>
      </c>
      <c r="U22" s="125">
        <v>2399</v>
      </c>
      <c r="V22" s="101">
        <v>2447</v>
      </c>
      <c r="W22" s="96">
        <f t="shared" si="5"/>
        <v>-48</v>
      </c>
      <c r="X22" s="97">
        <f t="shared" si="6"/>
        <v>-1.9615856150388231E-2</v>
      </c>
      <c r="Y22" s="98">
        <f t="shared" si="7"/>
        <v>11.93532338308458</v>
      </c>
      <c r="Z22" s="126">
        <v>2210</v>
      </c>
      <c r="AA22" s="123">
        <v>1600</v>
      </c>
      <c r="AB22" s="123">
        <v>155</v>
      </c>
      <c r="AC22" s="96">
        <f t="shared" si="8"/>
        <v>1755</v>
      </c>
      <c r="AD22" s="97">
        <f t="shared" si="9"/>
        <v>0.79411764705882348</v>
      </c>
      <c r="AE22" s="99">
        <f t="shared" si="10"/>
        <v>0.89591611570590712</v>
      </c>
      <c r="AF22" s="123">
        <v>185</v>
      </c>
      <c r="AG22" s="97">
        <f t="shared" si="11"/>
        <v>8.3710407239818999E-2</v>
      </c>
      <c r="AH22" s="100">
        <f t="shared" si="12"/>
        <v>1.9959087108037243</v>
      </c>
      <c r="AI22" s="123">
        <v>180</v>
      </c>
      <c r="AJ22" s="123">
        <v>55</v>
      </c>
      <c r="AK22" s="96">
        <f t="shared" si="13"/>
        <v>235</v>
      </c>
      <c r="AL22" s="97">
        <f t="shared" si="14"/>
        <v>0.10633484162895927</v>
      </c>
      <c r="AM22" s="100">
        <f t="shared" si="15"/>
        <v>1.6902424318316238</v>
      </c>
      <c r="AN22" s="123">
        <v>30</v>
      </c>
      <c r="AO22" s="119" t="s">
        <v>4</v>
      </c>
      <c r="AP22" s="242" t="s">
        <v>6</v>
      </c>
      <c r="AQ22" s="119"/>
      <c r="AS22" s="196"/>
    </row>
    <row r="23" spans="1:45" x14ac:dyDescent="0.2">
      <c r="A23" s="172"/>
      <c r="B23" s="161">
        <v>4330019.01</v>
      </c>
      <c r="C23" s="156"/>
      <c r="D23" s="142"/>
      <c r="E23" s="140"/>
      <c r="F23" s="140"/>
      <c r="G23" s="140"/>
      <c r="H23" s="165">
        <v>244330019.00999999</v>
      </c>
      <c r="I23" s="137">
        <v>20.75</v>
      </c>
      <c r="J23" s="102">
        <f t="shared" si="0"/>
        <v>2075</v>
      </c>
      <c r="K23" s="138">
        <v>5829</v>
      </c>
      <c r="L23" s="138">
        <v>5433</v>
      </c>
      <c r="M23" s="103">
        <v>5212</v>
      </c>
      <c r="N23" s="104">
        <f t="shared" si="1"/>
        <v>617</v>
      </c>
      <c r="O23" s="105">
        <f t="shared" si="2"/>
        <v>0.11838066001534919</v>
      </c>
      <c r="P23" s="127">
        <v>280.89999999999998</v>
      </c>
      <c r="Q23" s="139">
        <v>3091</v>
      </c>
      <c r="R23" s="103">
        <v>2536</v>
      </c>
      <c r="S23" s="140">
        <f t="shared" si="3"/>
        <v>555</v>
      </c>
      <c r="T23" s="105">
        <f t="shared" si="4"/>
        <v>0.21884858044164038</v>
      </c>
      <c r="U23" s="139">
        <v>2836</v>
      </c>
      <c r="V23" s="109">
        <v>2430</v>
      </c>
      <c r="W23" s="104">
        <f t="shared" si="5"/>
        <v>406</v>
      </c>
      <c r="X23" s="105">
        <f t="shared" si="6"/>
        <v>0.16707818930041152</v>
      </c>
      <c r="Y23" s="106">
        <f t="shared" si="7"/>
        <v>1.3667469879518073</v>
      </c>
      <c r="Z23" s="141">
        <v>2490</v>
      </c>
      <c r="AA23" s="138">
        <v>2055</v>
      </c>
      <c r="AB23" s="138">
        <v>115</v>
      </c>
      <c r="AC23" s="104">
        <f t="shared" si="8"/>
        <v>2170</v>
      </c>
      <c r="AD23" s="105">
        <f t="shared" si="9"/>
        <v>0.87148594377510036</v>
      </c>
      <c r="AE23" s="107">
        <f t="shared" si="10"/>
        <v>0.98320230576798795</v>
      </c>
      <c r="AF23" s="138">
        <v>190</v>
      </c>
      <c r="AG23" s="105">
        <f t="shared" si="11"/>
        <v>7.6305220883534142E-2</v>
      </c>
      <c r="AH23" s="108">
        <f t="shared" si="12"/>
        <v>1.8193467223846389</v>
      </c>
      <c r="AI23" s="138">
        <v>95</v>
      </c>
      <c r="AJ23" s="138">
        <v>10</v>
      </c>
      <c r="AK23" s="104">
        <f t="shared" si="13"/>
        <v>105</v>
      </c>
      <c r="AL23" s="105">
        <f t="shared" si="14"/>
        <v>4.2168674698795178E-2</v>
      </c>
      <c r="AM23" s="108">
        <f t="shared" si="15"/>
        <v>0.67029096181582204</v>
      </c>
      <c r="AN23" s="138">
        <v>25</v>
      </c>
      <c r="AO23" s="136" t="s">
        <v>6</v>
      </c>
      <c r="AP23" s="242" t="s">
        <v>6</v>
      </c>
      <c r="AQ23" s="136"/>
      <c r="AS23" s="196"/>
    </row>
    <row r="24" spans="1:45" x14ac:dyDescent="0.2">
      <c r="A24" s="172"/>
      <c r="B24" s="161">
        <v>4330019.0199999996</v>
      </c>
      <c r="C24" s="156"/>
      <c r="D24" s="142"/>
      <c r="E24" s="140"/>
      <c r="F24" s="140"/>
      <c r="G24" s="140"/>
      <c r="H24" s="165">
        <v>244330019.02000001</v>
      </c>
      <c r="I24" s="137">
        <v>4.07</v>
      </c>
      <c r="J24" s="102">
        <f t="shared" si="0"/>
        <v>407</v>
      </c>
      <c r="K24" s="138">
        <v>6945</v>
      </c>
      <c r="L24" s="138">
        <v>6908</v>
      </c>
      <c r="M24" s="103">
        <v>6725</v>
      </c>
      <c r="N24" s="104">
        <f t="shared" si="1"/>
        <v>220</v>
      </c>
      <c r="O24" s="105">
        <f t="shared" si="2"/>
        <v>3.2713754646840149E-2</v>
      </c>
      <c r="P24" s="127">
        <v>1705</v>
      </c>
      <c r="Q24" s="139">
        <v>3491</v>
      </c>
      <c r="R24" s="103">
        <v>3162</v>
      </c>
      <c r="S24" s="140">
        <f t="shared" si="3"/>
        <v>329</v>
      </c>
      <c r="T24" s="105">
        <f t="shared" si="4"/>
        <v>0.10404807084123972</v>
      </c>
      <c r="U24" s="139">
        <v>3262</v>
      </c>
      <c r="V24" s="109">
        <v>3045</v>
      </c>
      <c r="W24" s="104">
        <f t="shared" si="5"/>
        <v>217</v>
      </c>
      <c r="X24" s="105">
        <f t="shared" si="6"/>
        <v>7.1264367816091953E-2</v>
      </c>
      <c r="Y24" s="106">
        <f t="shared" si="7"/>
        <v>8.0147420147420139</v>
      </c>
      <c r="Z24" s="141">
        <v>2925</v>
      </c>
      <c r="AA24" s="138">
        <v>2450</v>
      </c>
      <c r="AB24" s="138">
        <v>150</v>
      </c>
      <c r="AC24" s="104">
        <f t="shared" si="8"/>
        <v>2600</v>
      </c>
      <c r="AD24" s="105">
        <f t="shared" si="9"/>
        <v>0.88888888888888884</v>
      </c>
      <c r="AE24" s="107">
        <f t="shared" si="10"/>
        <v>1.0028361459753363</v>
      </c>
      <c r="AF24" s="138">
        <v>190</v>
      </c>
      <c r="AG24" s="105">
        <f t="shared" si="11"/>
        <v>6.4957264957264962E-2</v>
      </c>
      <c r="AH24" s="108">
        <f t="shared" si="12"/>
        <v>1.5487772098248722</v>
      </c>
      <c r="AI24" s="138">
        <v>80</v>
      </c>
      <c r="AJ24" s="138">
        <v>35</v>
      </c>
      <c r="AK24" s="104">
        <f t="shared" si="13"/>
        <v>115</v>
      </c>
      <c r="AL24" s="105">
        <f t="shared" si="14"/>
        <v>3.9316239316239315E-2</v>
      </c>
      <c r="AM24" s="108">
        <f t="shared" si="15"/>
        <v>0.62495015682852473</v>
      </c>
      <c r="AN24" s="138">
        <v>15</v>
      </c>
      <c r="AO24" s="136" t="s">
        <v>6</v>
      </c>
      <c r="AP24" s="242" t="s">
        <v>6</v>
      </c>
      <c r="AQ24" s="136"/>
      <c r="AS24" s="196"/>
    </row>
    <row r="25" spans="1:45" x14ac:dyDescent="0.2">
      <c r="A25" s="173"/>
      <c r="B25" s="161">
        <v>4330100</v>
      </c>
      <c r="C25" s="156"/>
      <c r="D25" s="142"/>
      <c r="E25" s="140"/>
      <c r="F25" s="140"/>
      <c r="G25" s="140"/>
      <c r="H25" s="165">
        <v>244330100</v>
      </c>
      <c r="I25" s="137">
        <v>27.92</v>
      </c>
      <c r="J25" s="102">
        <f t="shared" si="0"/>
        <v>2792</v>
      </c>
      <c r="K25" s="138">
        <v>5284</v>
      </c>
      <c r="L25" s="138">
        <v>5178</v>
      </c>
      <c r="M25" s="103">
        <v>5541</v>
      </c>
      <c r="N25" s="104">
        <f t="shared" si="1"/>
        <v>-257</v>
      </c>
      <c r="O25" s="105">
        <f t="shared" si="2"/>
        <v>-4.6381519581303016E-2</v>
      </c>
      <c r="P25" s="127">
        <v>189.2</v>
      </c>
      <c r="Q25" s="139">
        <v>2964</v>
      </c>
      <c r="R25" s="103">
        <v>2754</v>
      </c>
      <c r="S25" s="140">
        <f t="shared" si="3"/>
        <v>210</v>
      </c>
      <c r="T25" s="105">
        <f t="shared" si="4"/>
        <v>7.6252723311546838E-2</v>
      </c>
      <c r="U25" s="139">
        <v>2353</v>
      </c>
      <c r="V25" s="109">
        <v>2339</v>
      </c>
      <c r="W25" s="104">
        <f t="shared" si="5"/>
        <v>14</v>
      </c>
      <c r="X25" s="105">
        <f t="shared" si="6"/>
        <v>5.9854638734501923E-3</v>
      </c>
      <c r="Y25" s="106">
        <f t="shared" si="7"/>
        <v>0.8427650429799427</v>
      </c>
      <c r="Z25" s="141">
        <v>2150</v>
      </c>
      <c r="AA25" s="138">
        <v>1715</v>
      </c>
      <c r="AB25" s="138">
        <v>150</v>
      </c>
      <c r="AC25" s="104">
        <f t="shared" si="8"/>
        <v>1865</v>
      </c>
      <c r="AD25" s="105">
        <f t="shared" si="9"/>
        <v>0.86744186046511629</v>
      </c>
      <c r="AE25" s="107">
        <f t="shared" si="10"/>
        <v>0.97863980873232692</v>
      </c>
      <c r="AF25" s="138">
        <v>70</v>
      </c>
      <c r="AG25" s="105">
        <f t="shared" si="11"/>
        <v>3.255813953488372E-2</v>
      </c>
      <c r="AH25" s="108">
        <f t="shared" si="12"/>
        <v>0.7762842930517565</v>
      </c>
      <c r="AI25" s="138">
        <v>180</v>
      </c>
      <c r="AJ25" s="138">
        <v>25</v>
      </c>
      <c r="AK25" s="104">
        <f t="shared" si="13"/>
        <v>205</v>
      </c>
      <c r="AL25" s="105">
        <f t="shared" si="14"/>
        <v>9.5348837209302331E-2</v>
      </c>
      <c r="AM25" s="108">
        <f t="shared" si="15"/>
        <v>1.5156147129961746</v>
      </c>
      <c r="AN25" s="138">
        <v>0</v>
      </c>
      <c r="AO25" s="136" t="s">
        <v>6</v>
      </c>
      <c r="AP25" s="242" t="s">
        <v>6</v>
      </c>
      <c r="AQ25" s="143"/>
      <c r="AS25" s="196"/>
    </row>
    <row r="26" spans="1:45" x14ac:dyDescent="0.2">
      <c r="A26" s="173"/>
      <c r="B26" s="162">
        <v>4330110.01</v>
      </c>
      <c r="H26" s="166">
        <v>244330110.00999999</v>
      </c>
      <c r="I26" s="146">
        <v>29.37</v>
      </c>
      <c r="J26" s="17">
        <f t="shared" si="0"/>
        <v>2937</v>
      </c>
      <c r="K26" s="147">
        <v>4179</v>
      </c>
      <c r="L26" s="147">
        <v>3737</v>
      </c>
      <c r="M26" s="91">
        <v>3384</v>
      </c>
      <c r="N26" s="18">
        <f t="shared" si="1"/>
        <v>795</v>
      </c>
      <c r="O26" s="19">
        <f t="shared" si="2"/>
        <v>0.23492907801418439</v>
      </c>
      <c r="P26" s="148">
        <v>142.30000000000001</v>
      </c>
      <c r="Q26" s="149">
        <v>1775</v>
      </c>
      <c r="R26" s="91">
        <v>1478</v>
      </c>
      <c r="S26" s="145">
        <f t="shared" si="3"/>
        <v>297</v>
      </c>
      <c r="T26" s="19">
        <f t="shared" si="4"/>
        <v>0.20094722598105549</v>
      </c>
      <c r="U26" s="149">
        <v>1674</v>
      </c>
      <c r="V26" s="93">
        <v>1361</v>
      </c>
      <c r="W26" s="18">
        <f t="shared" si="5"/>
        <v>313</v>
      </c>
      <c r="X26" s="19">
        <f t="shared" si="6"/>
        <v>0.22997795738427626</v>
      </c>
      <c r="Y26" s="14">
        <f t="shared" si="7"/>
        <v>0.56996935648621039</v>
      </c>
      <c r="Z26" s="150">
        <v>2035</v>
      </c>
      <c r="AA26" s="147">
        <v>1855</v>
      </c>
      <c r="AB26" s="147">
        <v>80</v>
      </c>
      <c r="AC26" s="18">
        <f t="shared" si="8"/>
        <v>1935</v>
      </c>
      <c r="AD26" s="19">
        <f t="shared" si="9"/>
        <v>0.9508599508599509</v>
      </c>
      <c r="AE26" s="12">
        <f t="shared" si="10"/>
        <v>1.0727513195430274</v>
      </c>
      <c r="AF26" s="147">
        <v>10</v>
      </c>
      <c r="AG26" s="19">
        <f t="shared" si="11"/>
        <v>4.9140049140049139E-3</v>
      </c>
      <c r="AH26" s="13">
        <f t="shared" si="12"/>
        <v>0.11716470551500713</v>
      </c>
      <c r="AI26" s="147">
        <v>85</v>
      </c>
      <c r="AJ26" s="147">
        <v>0</v>
      </c>
      <c r="AK26" s="18">
        <f t="shared" si="13"/>
        <v>85</v>
      </c>
      <c r="AL26" s="19">
        <f t="shared" si="14"/>
        <v>4.1769041769041768E-2</v>
      </c>
      <c r="AM26" s="13">
        <f t="shared" si="15"/>
        <v>0.6639386080183397</v>
      </c>
      <c r="AN26" s="147">
        <v>10</v>
      </c>
      <c r="AO26" s="143" t="s">
        <v>2</v>
      </c>
      <c r="AP26" s="54" t="s">
        <v>2</v>
      </c>
      <c r="AQ26" s="143"/>
      <c r="AS26" s="196"/>
    </row>
    <row r="27" spans="1:45" x14ac:dyDescent="0.2">
      <c r="A27" s="172" t="s">
        <v>68</v>
      </c>
      <c r="B27" s="161">
        <v>4330110.03</v>
      </c>
      <c r="C27" s="156"/>
      <c r="D27" s="142"/>
      <c r="E27" s="140"/>
      <c r="F27" s="140"/>
      <c r="G27" s="140"/>
      <c r="H27" s="165">
        <v>244330110.03</v>
      </c>
      <c r="I27" s="137">
        <v>31.36</v>
      </c>
      <c r="J27" s="102">
        <f t="shared" si="0"/>
        <v>3136</v>
      </c>
      <c r="K27" s="138">
        <v>6447</v>
      </c>
      <c r="L27" s="138">
        <v>5514</v>
      </c>
      <c r="M27" s="103">
        <v>4413</v>
      </c>
      <c r="N27" s="104">
        <f t="shared" si="1"/>
        <v>2034</v>
      </c>
      <c r="O27" s="105">
        <f t="shared" si="2"/>
        <v>0.46091094493541807</v>
      </c>
      <c r="P27" s="127">
        <v>205.6</v>
      </c>
      <c r="Q27" s="139">
        <v>2471</v>
      </c>
      <c r="R27" s="103">
        <v>1716</v>
      </c>
      <c r="S27" s="140">
        <f t="shared" si="3"/>
        <v>755</v>
      </c>
      <c r="T27" s="105">
        <f t="shared" si="4"/>
        <v>0.43997668997668998</v>
      </c>
      <c r="U27" s="139">
        <v>2400</v>
      </c>
      <c r="V27" s="109">
        <v>1617</v>
      </c>
      <c r="W27" s="104">
        <f t="shared" si="5"/>
        <v>783</v>
      </c>
      <c r="X27" s="105">
        <f t="shared" si="6"/>
        <v>0.48423005565862709</v>
      </c>
      <c r="Y27" s="106">
        <f t="shared" si="7"/>
        <v>0.76530612244897955</v>
      </c>
      <c r="Z27" s="141">
        <v>3160</v>
      </c>
      <c r="AA27" s="138">
        <v>2945</v>
      </c>
      <c r="AB27" s="138">
        <v>90</v>
      </c>
      <c r="AC27" s="104">
        <f t="shared" si="8"/>
        <v>3035</v>
      </c>
      <c r="AD27" s="105">
        <f t="shared" si="9"/>
        <v>0.96044303797468356</v>
      </c>
      <c r="AE27" s="107">
        <f t="shared" si="10"/>
        <v>1.0835628689602974</v>
      </c>
      <c r="AF27" s="138">
        <v>65</v>
      </c>
      <c r="AG27" s="105">
        <f t="shared" si="11"/>
        <v>2.0569620253164556E-2</v>
      </c>
      <c r="AH27" s="108">
        <f t="shared" si="12"/>
        <v>0.49044181715182172</v>
      </c>
      <c r="AI27" s="138">
        <v>25</v>
      </c>
      <c r="AJ27" s="138">
        <v>0</v>
      </c>
      <c r="AK27" s="104">
        <f t="shared" si="13"/>
        <v>25</v>
      </c>
      <c r="AL27" s="105">
        <f t="shared" si="14"/>
        <v>7.9113924050632917E-3</v>
      </c>
      <c r="AM27" s="108">
        <f t="shared" si="15"/>
        <v>0.12575531155224512</v>
      </c>
      <c r="AN27" s="138">
        <v>25</v>
      </c>
      <c r="AO27" s="136" t="s">
        <v>6</v>
      </c>
      <c r="AP27" s="54" t="s">
        <v>2</v>
      </c>
      <c r="AQ27" s="136"/>
      <c r="AS27" s="196"/>
    </row>
    <row r="28" spans="1:45" x14ac:dyDescent="0.2">
      <c r="A28" s="172"/>
      <c r="B28" s="161">
        <v>4330110.04</v>
      </c>
      <c r="C28" s="156"/>
      <c r="D28" s="142"/>
      <c r="E28" s="140"/>
      <c r="F28" s="140"/>
      <c r="G28" s="140"/>
      <c r="H28" s="165">
        <v>244330110.03999999</v>
      </c>
      <c r="I28" s="137">
        <v>6.27</v>
      </c>
      <c r="J28" s="102">
        <f t="shared" si="0"/>
        <v>627</v>
      </c>
      <c r="K28" s="138">
        <v>5748</v>
      </c>
      <c r="L28" s="138">
        <v>5749</v>
      </c>
      <c r="M28" s="103">
        <v>5241</v>
      </c>
      <c r="N28" s="104">
        <f t="shared" si="1"/>
        <v>507</v>
      </c>
      <c r="O28" s="105">
        <f t="shared" si="2"/>
        <v>9.6737263880938756E-2</v>
      </c>
      <c r="P28" s="127">
        <v>916.6</v>
      </c>
      <c r="Q28" s="139">
        <v>2345</v>
      </c>
      <c r="R28" s="103">
        <v>2024</v>
      </c>
      <c r="S28" s="140">
        <f t="shared" si="3"/>
        <v>321</v>
      </c>
      <c r="T28" s="105">
        <f t="shared" si="4"/>
        <v>0.15859683794466403</v>
      </c>
      <c r="U28" s="139">
        <v>2325</v>
      </c>
      <c r="V28" s="109">
        <v>1983</v>
      </c>
      <c r="W28" s="104">
        <f t="shared" si="5"/>
        <v>342</v>
      </c>
      <c r="X28" s="105">
        <f t="shared" si="6"/>
        <v>0.17246596066565809</v>
      </c>
      <c r="Y28" s="106">
        <f t="shared" si="7"/>
        <v>3.7081339712918662</v>
      </c>
      <c r="Z28" s="141">
        <v>2880</v>
      </c>
      <c r="AA28" s="138">
        <v>2595</v>
      </c>
      <c r="AB28" s="138">
        <v>90</v>
      </c>
      <c r="AC28" s="104">
        <f t="shared" si="8"/>
        <v>2685</v>
      </c>
      <c r="AD28" s="105">
        <f t="shared" si="9"/>
        <v>0.93229166666666663</v>
      </c>
      <c r="AE28" s="107">
        <f t="shared" si="10"/>
        <v>1.0518027546655384</v>
      </c>
      <c r="AF28" s="138">
        <v>80</v>
      </c>
      <c r="AG28" s="105">
        <f t="shared" si="11"/>
        <v>2.7777777777777776E-2</v>
      </c>
      <c r="AH28" s="108">
        <f t="shared" si="12"/>
        <v>0.6623060436751097</v>
      </c>
      <c r="AI28" s="138">
        <v>70</v>
      </c>
      <c r="AJ28" s="138">
        <v>15</v>
      </c>
      <c r="AK28" s="104">
        <f t="shared" si="13"/>
        <v>85</v>
      </c>
      <c r="AL28" s="105">
        <f t="shared" si="14"/>
        <v>2.9513888888888888E-2</v>
      </c>
      <c r="AM28" s="108">
        <f t="shared" si="15"/>
        <v>0.46913717615184769</v>
      </c>
      <c r="AN28" s="138">
        <v>30</v>
      </c>
      <c r="AO28" s="136" t="s">
        <v>6</v>
      </c>
      <c r="AP28" s="242" t="s">
        <v>6</v>
      </c>
      <c r="AQ28" s="136"/>
    </row>
    <row r="29" spans="1:45" x14ac:dyDescent="0.2">
      <c r="A29" s="172"/>
      <c r="B29" s="161">
        <v>4330110.0599999996</v>
      </c>
      <c r="C29" s="156"/>
      <c r="D29" s="142"/>
      <c r="E29" s="140"/>
      <c r="F29" s="140"/>
      <c r="G29" s="140"/>
      <c r="H29" s="165">
        <v>244330110.06</v>
      </c>
      <c r="I29" s="137">
        <v>6.5</v>
      </c>
      <c r="J29" s="102">
        <f t="shared" si="0"/>
        <v>650</v>
      </c>
      <c r="K29" s="138">
        <v>6428</v>
      </c>
      <c r="L29" s="138">
        <v>6148</v>
      </c>
      <c r="M29" s="103">
        <v>5821</v>
      </c>
      <c r="N29" s="104">
        <f t="shared" si="1"/>
        <v>607</v>
      </c>
      <c r="O29" s="105">
        <f t="shared" si="2"/>
        <v>0.10427761552997766</v>
      </c>
      <c r="P29" s="127">
        <v>989.7</v>
      </c>
      <c r="Q29" s="139">
        <v>2716</v>
      </c>
      <c r="R29" s="103">
        <v>2305</v>
      </c>
      <c r="S29" s="140">
        <f t="shared" si="3"/>
        <v>411</v>
      </c>
      <c r="T29" s="105">
        <f t="shared" si="4"/>
        <v>0.17830802603036877</v>
      </c>
      <c r="U29" s="139">
        <v>2678</v>
      </c>
      <c r="V29" s="109">
        <v>2248</v>
      </c>
      <c r="W29" s="104">
        <f t="shared" si="5"/>
        <v>430</v>
      </c>
      <c r="X29" s="105">
        <f t="shared" si="6"/>
        <v>0.19128113879003558</v>
      </c>
      <c r="Y29" s="106">
        <f t="shared" si="7"/>
        <v>4.12</v>
      </c>
      <c r="Z29" s="141">
        <v>3265</v>
      </c>
      <c r="AA29" s="138">
        <v>2920</v>
      </c>
      <c r="AB29" s="138">
        <v>165</v>
      </c>
      <c r="AC29" s="104">
        <f t="shared" si="8"/>
        <v>3085</v>
      </c>
      <c r="AD29" s="105">
        <f t="shared" si="9"/>
        <v>0.94486983154670745</v>
      </c>
      <c r="AE29" s="107">
        <f t="shared" si="10"/>
        <v>1.0659933228562486</v>
      </c>
      <c r="AF29" s="138">
        <v>50</v>
      </c>
      <c r="AG29" s="105">
        <f t="shared" si="11"/>
        <v>1.5313935681470138E-2</v>
      </c>
      <c r="AH29" s="108">
        <f t="shared" si="12"/>
        <v>0.36513043755442498</v>
      </c>
      <c r="AI29" s="138">
        <v>80</v>
      </c>
      <c r="AJ29" s="138">
        <v>15</v>
      </c>
      <c r="AK29" s="104">
        <f t="shared" si="13"/>
        <v>95</v>
      </c>
      <c r="AL29" s="105">
        <f t="shared" si="14"/>
        <v>2.9096477794793262E-2</v>
      </c>
      <c r="AM29" s="108">
        <f t="shared" si="15"/>
        <v>0.46250223005187113</v>
      </c>
      <c r="AN29" s="138">
        <v>30</v>
      </c>
      <c r="AO29" s="136" t="s">
        <v>6</v>
      </c>
      <c r="AP29" s="242" t="s">
        <v>6</v>
      </c>
      <c r="AQ29" s="136"/>
    </row>
    <row r="30" spans="1:45" x14ac:dyDescent="0.2">
      <c r="A30" s="172" t="s">
        <v>69</v>
      </c>
      <c r="B30" s="161">
        <v>4330110.07</v>
      </c>
      <c r="C30" s="156"/>
      <c r="D30" s="142"/>
      <c r="E30" s="140"/>
      <c r="F30" s="140"/>
      <c r="G30" s="140"/>
      <c r="H30" s="165">
        <v>244330110.06999999</v>
      </c>
      <c r="I30" s="137">
        <v>4.04</v>
      </c>
      <c r="J30" s="102">
        <f t="shared" si="0"/>
        <v>404</v>
      </c>
      <c r="K30" s="138">
        <v>7150</v>
      </c>
      <c r="L30" s="138">
        <v>6043</v>
      </c>
      <c r="M30" s="103">
        <v>5218</v>
      </c>
      <c r="N30" s="104">
        <f t="shared" si="1"/>
        <v>1932</v>
      </c>
      <c r="O30" s="105">
        <f t="shared" si="2"/>
        <v>0.37025680337293981</v>
      </c>
      <c r="P30" s="127">
        <v>1771.2</v>
      </c>
      <c r="Q30" s="139">
        <v>2940</v>
      </c>
      <c r="R30" s="103">
        <v>2129</v>
      </c>
      <c r="S30" s="140">
        <f t="shared" si="3"/>
        <v>811</v>
      </c>
      <c r="T30" s="105">
        <f t="shared" si="4"/>
        <v>0.38093001409112259</v>
      </c>
      <c r="U30" s="139">
        <v>2876</v>
      </c>
      <c r="V30" s="109">
        <v>2095</v>
      </c>
      <c r="W30" s="104">
        <f t="shared" si="5"/>
        <v>781</v>
      </c>
      <c r="X30" s="105">
        <f t="shared" si="6"/>
        <v>0.37279236276849642</v>
      </c>
      <c r="Y30" s="106">
        <f t="shared" si="7"/>
        <v>7.1188118811881189</v>
      </c>
      <c r="Z30" s="141">
        <v>3545</v>
      </c>
      <c r="AA30" s="138">
        <v>3170</v>
      </c>
      <c r="AB30" s="138">
        <v>130</v>
      </c>
      <c r="AC30" s="104">
        <f t="shared" si="8"/>
        <v>3300</v>
      </c>
      <c r="AD30" s="105">
        <f t="shared" si="9"/>
        <v>0.9308885754583921</v>
      </c>
      <c r="AE30" s="107">
        <f t="shared" si="10"/>
        <v>1.0502198002633107</v>
      </c>
      <c r="AF30" s="138">
        <v>115</v>
      </c>
      <c r="AG30" s="105">
        <f t="shared" si="11"/>
        <v>3.244005641748942E-2</v>
      </c>
      <c r="AH30" s="108">
        <f t="shared" si="12"/>
        <v>0.77346883520873178</v>
      </c>
      <c r="AI30" s="138">
        <v>90</v>
      </c>
      <c r="AJ30" s="138">
        <v>25</v>
      </c>
      <c r="AK30" s="104">
        <f t="shared" si="13"/>
        <v>115</v>
      </c>
      <c r="AL30" s="105">
        <f t="shared" si="14"/>
        <v>3.244005641748942E-2</v>
      </c>
      <c r="AM30" s="108">
        <f t="shared" si="15"/>
        <v>0.51564998835639908</v>
      </c>
      <c r="AN30" s="138">
        <v>20</v>
      </c>
      <c r="AO30" s="136" t="s">
        <v>6</v>
      </c>
      <c r="AP30" s="242" t="s">
        <v>6</v>
      </c>
      <c r="AQ30" s="136"/>
    </row>
    <row r="31" spans="1:45" x14ac:dyDescent="0.2">
      <c r="A31" s="171" t="s">
        <v>70</v>
      </c>
      <c r="B31" s="160">
        <v>4330111.01</v>
      </c>
      <c r="C31" s="155"/>
      <c r="D31" s="129"/>
      <c r="E31" s="130"/>
      <c r="F31" s="130"/>
      <c r="G31" s="130"/>
      <c r="H31" s="164">
        <v>244330111.00999999</v>
      </c>
      <c r="I31" s="131">
        <v>9.19</v>
      </c>
      <c r="J31" s="110">
        <f t="shared" si="0"/>
        <v>919</v>
      </c>
      <c r="K31" s="132">
        <v>7074</v>
      </c>
      <c r="L31" s="132">
        <v>7129</v>
      </c>
      <c r="M31" s="111">
        <v>7144</v>
      </c>
      <c r="N31" s="112">
        <f t="shared" si="1"/>
        <v>-70</v>
      </c>
      <c r="O31" s="113">
        <f t="shared" si="2"/>
        <v>-9.7984322508398655E-3</v>
      </c>
      <c r="P31" s="133">
        <v>769.3</v>
      </c>
      <c r="Q31" s="134">
        <v>3962</v>
      </c>
      <c r="R31" s="111">
        <v>3471</v>
      </c>
      <c r="S31" s="130">
        <f t="shared" si="3"/>
        <v>491</v>
      </c>
      <c r="T31" s="113">
        <f t="shared" si="4"/>
        <v>0.14145779314318641</v>
      </c>
      <c r="U31" s="134">
        <v>3288</v>
      </c>
      <c r="V31" s="168">
        <v>3195</v>
      </c>
      <c r="W31" s="112">
        <f t="shared" si="5"/>
        <v>93</v>
      </c>
      <c r="X31" s="113">
        <f t="shared" si="6"/>
        <v>2.9107981220657279E-2</v>
      </c>
      <c r="Y31" s="114">
        <f t="shared" si="7"/>
        <v>3.5778019586507073</v>
      </c>
      <c r="Z31" s="135">
        <v>3040</v>
      </c>
      <c r="AA31" s="132">
        <v>2480</v>
      </c>
      <c r="AB31" s="132">
        <v>120</v>
      </c>
      <c r="AC31" s="112">
        <f t="shared" si="8"/>
        <v>2600</v>
      </c>
      <c r="AD31" s="113">
        <f t="shared" si="9"/>
        <v>0.85526315789473684</v>
      </c>
      <c r="AE31" s="115">
        <f t="shared" si="10"/>
        <v>0.96489991019008525</v>
      </c>
      <c r="AF31" s="132">
        <v>285</v>
      </c>
      <c r="AG31" s="113">
        <f t="shared" si="11"/>
        <v>9.375E-2</v>
      </c>
      <c r="AH31" s="116">
        <f t="shared" si="12"/>
        <v>2.2352828974034953</v>
      </c>
      <c r="AI31" s="132">
        <v>120</v>
      </c>
      <c r="AJ31" s="132">
        <v>20</v>
      </c>
      <c r="AK31" s="112">
        <f t="shared" si="13"/>
        <v>140</v>
      </c>
      <c r="AL31" s="113">
        <f t="shared" si="14"/>
        <v>4.6052631578947366E-2</v>
      </c>
      <c r="AM31" s="116">
        <f t="shared" si="15"/>
        <v>0.73202828724622671</v>
      </c>
      <c r="AN31" s="132">
        <v>25</v>
      </c>
      <c r="AO31" s="128" t="s">
        <v>5</v>
      </c>
      <c r="AP31" s="240" t="s">
        <v>5</v>
      </c>
      <c r="AQ31" s="128"/>
    </row>
    <row r="32" spans="1:45" x14ac:dyDescent="0.2">
      <c r="A32" s="173"/>
      <c r="B32" s="162">
        <v>4330111.0199999996</v>
      </c>
      <c r="H32" s="166">
        <v>244330111.02000001</v>
      </c>
      <c r="I32" s="146">
        <v>28.6</v>
      </c>
      <c r="J32" s="17">
        <f t="shared" si="0"/>
        <v>2860</v>
      </c>
      <c r="K32" s="147">
        <v>1129</v>
      </c>
      <c r="L32" s="147">
        <v>1075</v>
      </c>
      <c r="M32" s="91">
        <v>885</v>
      </c>
      <c r="N32" s="18">
        <f t="shared" si="1"/>
        <v>244</v>
      </c>
      <c r="O32" s="19">
        <f t="shared" si="2"/>
        <v>0.27570621468926554</v>
      </c>
      <c r="P32" s="148">
        <v>39.5</v>
      </c>
      <c r="Q32" s="149">
        <v>430</v>
      </c>
      <c r="R32" s="91">
        <v>343</v>
      </c>
      <c r="S32" s="145">
        <f t="shared" si="3"/>
        <v>87</v>
      </c>
      <c r="T32" s="19">
        <f t="shared" si="4"/>
        <v>0.25364431486880468</v>
      </c>
      <c r="U32" s="149">
        <v>415</v>
      </c>
      <c r="V32" s="93">
        <v>333</v>
      </c>
      <c r="W32" s="18">
        <f t="shared" si="5"/>
        <v>82</v>
      </c>
      <c r="X32" s="19">
        <f t="shared" si="6"/>
        <v>0.24624624624624625</v>
      </c>
      <c r="Y32" s="14">
        <f t="shared" si="7"/>
        <v>0.1451048951048951</v>
      </c>
      <c r="Z32" s="150">
        <v>560</v>
      </c>
      <c r="AA32" s="147">
        <v>500</v>
      </c>
      <c r="AB32" s="147">
        <v>35</v>
      </c>
      <c r="AC32" s="18">
        <f t="shared" si="8"/>
        <v>535</v>
      </c>
      <c r="AD32" s="19">
        <f t="shared" si="9"/>
        <v>0.9553571428571429</v>
      </c>
      <c r="AE32" s="12">
        <f t="shared" si="10"/>
        <v>1.0778250095694744</v>
      </c>
      <c r="AF32" s="147">
        <v>10</v>
      </c>
      <c r="AG32" s="19">
        <f t="shared" si="11"/>
        <v>1.7857142857142856E-2</v>
      </c>
      <c r="AH32" s="13">
        <f t="shared" si="12"/>
        <v>0.4257681709339991</v>
      </c>
      <c r="AI32" s="147">
        <v>0</v>
      </c>
      <c r="AJ32" s="147">
        <v>0</v>
      </c>
      <c r="AK32" s="18">
        <f t="shared" si="13"/>
        <v>0</v>
      </c>
      <c r="AL32" s="19">
        <f t="shared" si="14"/>
        <v>0</v>
      </c>
      <c r="AM32" s="13">
        <f t="shared" si="15"/>
        <v>0</v>
      </c>
      <c r="AN32" s="147">
        <v>10</v>
      </c>
      <c r="AO32" s="143" t="s">
        <v>2</v>
      </c>
      <c r="AP32" s="54" t="s">
        <v>2</v>
      </c>
      <c r="AQ32" s="143"/>
    </row>
    <row r="33" spans="1:43" x14ac:dyDescent="0.2">
      <c r="A33" s="172"/>
      <c r="B33" s="161">
        <v>4330111.05</v>
      </c>
      <c r="C33" s="156"/>
      <c r="D33" s="142"/>
      <c r="E33" s="140"/>
      <c r="F33" s="140"/>
      <c r="G33" s="140"/>
      <c r="H33" s="165">
        <v>244330111.05000001</v>
      </c>
      <c r="I33" s="137">
        <v>4.5599999999999996</v>
      </c>
      <c r="J33" s="102">
        <f t="shared" si="0"/>
        <v>455.99999999999994</v>
      </c>
      <c r="K33" s="138">
        <v>4784</v>
      </c>
      <c r="L33" s="138">
        <v>4946</v>
      </c>
      <c r="M33" s="103">
        <v>4982</v>
      </c>
      <c r="N33" s="104">
        <f t="shared" si="1"/>
        <v>-198</v>
      </c>
      <c r="O33" s="105">
        <f t="shared" si="2"/>
        <v>-3.974307507025291E-2</v>
      </c>
      <c r="P33" s="127">
        <v>1049.0999999999999</v>
      </c>
      <c r="Q33" s="139">
        <v>1885</v>
      </c>
      <c r="R33" s="103">
        <v>1753</v>
      </c>
      <c r="S33" s="140">
        <f t="shared" si="3"/>
        <v>132</v>
      </c>
      <c r="T33" s="105">
        <f t="shared" si="4"/>
        <v>7.529948659440959E-2</v>
      </c>
      <c r="U33" s="139">
        <v>1873</v>
      </c>
      <c r="V33" s="109">
        <v>1741</v>
      </c>
      <c r="W33" s="104">
        <f t="shared" si="5"/>
        <v>132</v>
      </c>
      <c r="X33" s="105">
        <f t="shared" si="6"/>
        <v>7.5818495117748422E-2</v>
      </c>
      <c r="Y33" s="106">
        <f t="shared" si="7"/>
        <v>4.1074561403508776</v>
      </c>
      <c r="Z33" s="141">
        <v>2455</v>
      </c>
      <c r="AA33" s="138">
        <v>2185</v>
      </c>
      <c r="AB33" s="138">
        <v>80</v>
      </c>
      <c r="AC33" s="104">
        <f t="shared" si="8"/>
        <v>2265</v>
      </c>
      <c r="AD33" s="105">
        <f t="shared" si="9"/>
        <v>0.92260692464358451</v>
      </c>
      <c r="AE33" s="107">
        <f t="shared" si="10"/>
        <v>1.0408765191296963</v>
      </c>
      <c r="AF33" s="138">
        <v>110</v>
      </c>
      <c r="AG33" s="105">
        <f t="shared" si="11"/>
        <v>4.4806517311608958E-2</v>
      </c>
      <c r="AH33" s="108">
        <f t="shared" si="12"/>
        <v>1.0683225796144336</v>
      </c>
      <c r="AI33" s="138">
        <v>55</v>
      </c>
      <c r="AJ33" s="138">
        <v>25</v>
      </c>
      <c r="AK33" s="104">
        <f t="shared" si="13"/>
        <v>80</v>
      </c>
      <c r="AL33" s="105">
        <f t="shared" si="14"/>
        <v>3.2586558044806514E-2</v>
      </c>
      <c r="AM33" s="108">
        <f t="shared" si="15"/>
        <v>0.51797870078057129</v>
      </c>
      <c r="AN33" s="138">
        <v>0</v>
      </c>
      <c r="AO33" s="136" t="s">
        <v>6</v>
      </c>
      <c r="AP33" s="242" t="s">
        <v>6</v>
      </c>
      <c r="AQ33" s="136"/>
    </row>
    <row r="34" spans="1:43" x14ac:dyDescent="0.2">
      <c r="A34" s="172"/>
      <c r="B34" s="161">
        <v>4330111.0599999996</v>
      </c>
      <c r="C34" s="156"/>
      <c r="D34" s="142"/>
      <c r="E34" s="140"/>
      <c r="F34" s="140"/>
      <c r="G34" s="140"/>
      <c r="H34" s="165">
        <v>244330111.06</v>
      </c>
      <c r="I34" s="137">
        <v>2.65</v>
      </c>
      <c r="J34" s="102">
        <f t="shared" ref="J34:J51" si="16">I34*100</f>
        <v>265</v>
      </c>
      <c r="K34" s="138">
        <v>3429</v>
      </c>
      <c r="L34" s="138">
        <v>3091</v>
      </c>
      <c r="M34" s="103">
        <v>3050</v>
      </c>
      <c r="N34" s="104">
        <f t="shared" si="1"/>
        <v>379</v>
      </c>
      <c r="O34" s="105">
        <f t="shared" si="2"/>
        <v>0.12426229508196722</v>
      </c>
      <c r="P34" s="127">
        <v>1292.2</v>
      </c>
      <c r="Q34" s="139">
        <v>1438</v>
      </c>
      <c r="R34" s="103">
        <v>1163</v>
      </c>
      <c r="S34" s="140">
        <f t="shared" si="3"/>
        <v>275</v>
      </c>
      <c r="T34" s="105">
        <f t="shared" si="4"/>
        <v>0.23645743766122099</v>
      </c>
      <c r="U34" s="139">
        <v>1410</v>
      </c>
      <c r="V34" s="109">
        <v>1155</v>
      </c>
      <c r="W34" s="104">
        <f t="shared" si="5"/>
        <v>255</v>
      </c>
      <c r="X34" s="105">
        <f t="shared" si="6"/>
        <v>0.22077922077922077</v>
      </c>
      <c r="Y34" s="106">
        <f t="shared" ref="Y34:Y51" si="17">U34/J34</f>
        <v>5.3207547169811322</v>
      </c>
      <c r="Z34" s="141">
        <v>1600</v>
      </c>
      <c r="AA34" s="138">
        <v>1420</v>
      </c>
      <c r="AB34" s="138">
        <v>55</v>
      </c>
      <c r="AC34" s="104">
        <f t="shared" ref="AC34:AC51" si="18">AA34+AB34</f>
        <v>1475</v>
      </c>
      <c r="AD34" s="105">
        <f t="shared" ref="AD34:AD51" si="19">AC34/Z34</f>
        <v>0.921875</v>
      </c>
      <c r="AE34" s="107">
        <f t="shared" ref="AE34:AE51" si="20">AD34/0.886375</f>
        <v>1.0400507685798899</v>
      </c>
      <c r="AF34" s="138">
        <v>55</v>
      </c>
      <c r="AG34" s="105">
        <f t="shared" ref="AG34:AG51" si="21">AF34/Z34</f>
        <v>3.4375000000000003E-2</v>
      </c>
      <c r="AH34" s="108">
        <f t="shared" ref="AH34:AH51" si="22">AG34/0.041941</f>
        <v>0.81960372904794843</v>
      </c>
      <c r="AI34" s="138">
        <v>55</v>
      </c>
      <c r="AJ34" s="138">
        <v>0</v>
      </c>
      <c r="AK34" s="104">
        <f t="shared" ref="AK34:AK51" si="23">AI34+AJ34</f>
        <v>55</v>
      </c>
      <c r="AL34" s="105">
        <f t="shared" ref="AL34:AL51" si="24">AK34/Z34</f>
        <v>3.4375000000000003E-2</v>
      </c>
      <c r="AM34" s="108">
        <f t="shared" ref="AM34:AM51" si="25">AL34/0.062911</f>
        <v>0.54640682869450508</v>
      </c>
      <c r="AN34" s="138">
        <v>15</v>
      </c>
      <c r="AO34" s="136" t="s">
        <v>6</v>
      </c>
      <c r="AP34" s="242" t="s">
        <v>6</v>
      </c>
      <c r="AQ34" s="136"/>
    </row>
    <row r="35" spans="1:43" x14ac:dyDescent="0.2">
      <c r="A35" s="172" t="s">
        <v>71</v>
      </c>
      <c r="B35" s="161">
        <v>4330111.07</v>
      </c>
      <c r="C35" s="156"/>
      <c r="D35" s="142"/>
      <c r="E35" s="140"/>
      <c r="F35" s="140"/>
      <c r="G35" s="140"/>
      <c r="H35" s="165">
        <v>244330111.06999999</v>
      </c>
      <c r="I35" s="137">
        <v>15.01</v>
      </c>
      <c r="J35" s="102">
        <f t="shared" si="16"/>
        <v>1501</v>
      </c>
      <c r="K35" s="138">
        <v>7464</v>
      </c>
      <c r="L35" s="138">
        <v>5435</v>
      </c>
      <c r="M35" s="103">
        <v>4115</v>
      </c>
      <c r="N35" s="104">
        <f t="shared" si="1"/>
        <v>3349</v>
      </c>
      <c r="O35" s="105">
        <f t="shared" si="2"/>
        <v>0.81385176184690156</v>
      </c>
      <c r="P35" s="127">
        <v>497.1</v>
      </c>
      <c r="Q35" s="139">
        <v>3296</v>
      </c>
      <c r="R35" s="103">
        <v>1823</v>
      </c>
      <c r="S35" s="140">
        <f t="shared" si="3"/>
        <v>1473</v>
      </c>
      <c r="T35" s="105">
        <f t="shared" si="4"/>
        <v>0.80800877674163463</v>
      </c>
      <c r="U35" s="139">
        <v>3113</v>
      </c>
      <c r="V35" s="109">
        <v>1717</v>
      </c>
      <c r="W35" s="104">
        <f t="shared" si="5"/>
        <v>1396</v>
      </c>
      <c r="X35" s="105">
        <f t="shared" si="6"/>
        <v>0.8130460104834013</v>
      </c>
      <c r="Y35" s="106">
        <f t="shared" si="17"/>
        <v>2.0739506995336443</v>
      </c>
      <c r="Z35" s="141">
        <v>3585</v>
      </c>
      <c r="AA35" s="138">
        <v>3190</v>
      </c>
      <c r="AB35" s="138">
        <v>105</v>
      </c>
      <c r="AC35" s="104">
        <f t="shared" si="18"/>
        <v>3295</v>
      </c>
      <c r="AD35" s="105">
        <f t="shared" si="19"/>
        <v>0.9191073919107392</v>
      </c>
      <c r="AE35" s="107">
        <f t="shared" si="20"/>
        <v>1.0369283789713599</v>
      </c>
      <c r="AF35" s="138">
        <v>145</v>
      </c>
      <c r="AG35" s="105">
        <f t="shared" si="21"/>
        <v>4.0446304044630406E-2</v>
      </c>
      <c r="AH35" s="108">
        <f t="shared" si="22"/>
        <v>0.96436193807087112</v>
      </c>
      <c r="AI35" s="138">
        <v>105</v>
      </c>
      <c r="AJ35" s="138">
        <v>0</v>
      </c>
      <c r="AK35" s="104">
        <f t="shared" si="23"/>
        <v>105</v>
      </c>
      <c r="AL35" s="105">
        <f t="shared" si="24"/>
        <v>2.9288702928870293E-2</v>
      </c>
      <c r="AM35" s="108">
        <f t="shared" si="25"/>
        <v>0.46555773916914839</v>
      </c>
      <c r="AN35" s="138">
        <v>45</v>
      </c>
      <c r="AO35" s="136" t="s">
        <v>6</v>
      </c>
      <c r="AP35" s="242" t="s">
        <v>6</v>
      </c>
      <c r="AQ35" s="136"/>
    </row>
    <row r="36" spans="1:43" x14ac:dyDescent="0.2">
      <c r="A36" s="172"/>
      <c r="B36" s="161">
        <v>4330111.08</v>
      </c>
      <c r="C36" s="156"/>
      <c r="D36" s="142"/>
      <c r="E36" s="140"/>
      <c r="F36" s="140"/>
      <c r="G36" s="140"/>
      <c r="H36" s="165">
        <v>244330111.08000001</v>
      </c>
      <c r="I36" s="137">
        <v>14.98</v>
      </c>
      <c r="J36" s="102">
        <f t="shared" si="16"/>
        <v>1498</v>
      </c>
      <c r="K36" s="138">
        <v>5004</v>
      </c>
      <c r="L36" s="138">
        <v>4969</v>
      </c>
      <c r="M36" s="103">
        <v>4722</v>
      </c>
      <c r="N36" s="104">
        <f t="shared" si="1"/>
        <v>282</v>
      </c>
      <c r="O36" s="105">
        <f t="shared" si="2"/>
        <v>5.9720457433290977E-2</v>
      </c>
      <c r="P36" s="127">
        <v>334</v>
      </c>
      <c r="Q36" s="139">
        <v>2180</v>
      </c>
      <c r="R36" s="103">
        <v>1865</v>
      </c>
      <c r="S36" s="140">
        <f t="shared" si="3"/>
        <v>315</v>
      </c>
      <c r="T36" s="105">
        <f t="shared" si="4"/>
        <v>0.16890080428954424</v>
      </c>
      <c r="U36" s="139">
        <v>2105</v>
      </c>
      <c r="V36" s="109">
        <v>1825</v>
      </c>
      <c r="W36" s="104">
        <f t="shared" si="5"/>
        <v>280</v>
      </c>
      <c r="X36" s="105">
        <f t="shared" si="6"/>
        <v>0.15342465753424658</v>
      </c>
      <c r="Y36" s="106">
        <f t="shared" si="17"/>
        <v>1.4052069425901201</v>
      </c>
      <c r="Z36" s="141">
        <v>2445</v>
      </c>
      <c r="AA36" s="138">
        <v>2175</v>
      </c>
      <c r="AB36" s="138">
        <v>75</v>
      </c>
      <c r="AC36" s="104">
        <f t="shared" si="18"/>
        <v>2250</v>
      </c>
      <c r="AD36" s="105">
        <f t="shared" si="19"/>
        <v>0.92024539877300615</v>
      </c>
      <c r="AE36" s="107">
        <f t="shared" si="20"/>
        <v>1.0382122676891903</v>
      </c>
      <c r="AF36" s="138">
        <v>100</v>
      </c>
      <c r="AG36" s="105">
        <f t="shared" si="21"/>
        <v>4.0899795501022497E-2</v>
      </c>
      <c r="AH36" s="108">
        <f t="shared" si="22"/>
        <v>0.97517454283451743</v>
      </c>
      <c r="AI36" s="138">
        <v>75</v>
      </c>
      <c r="AJ36" s="138">
        <v>10</v>
      </c>
      <c r="AK36" s="104">
        <f t="shared" si="23"/>
        <v>85</v>
      </c>
      <c r="AL36" s="105">
        <f t="shared" si="24"/>
        <v>3.4764826175869123E-2</v>
      </c>
      <c r="AM36" s="108">
        <f t="shared" si="25"/>
        <v>0.55260329951628695</v>
      </c>
      <c r="AN36" s="138">
        <v>10</v>
      </c>
      <c r="AO36" s="136" t="s">
        <v>6</v>
      </c>
      <c r="AP36" s="242" t="s">
        <v>6</v>
      </c>
      <c r="AQ36" s="136"/>
    </row>
    <row r="37" spans="1:43" x14ac:dyDescent="0.2">
      <c r="A37" s="173"/>
      <c r="B37" s="162">
        <v>4330112.01</v>
      </c>
      <c r="C37" s="216">
        <v>4330112</v>
      </c>
      <c r="D37" s="199">
        <v>0.51589533399999998</v>
      </c>
      <c r="E37" s="91">
        <v>5303</v>
      </c>
      <c r="F37" s="91">
        <v>2070</v>
      </c>
      <c r="G37" s="93">
        <v>1974</v>
      </c>
      <c r="H37" s="166"/>
      <c r="I37" s="146">
        <v>255.46</v>
      </c>
      <c r="J37" s="17">
        <f t="shared" si="16"/>
        <v>25546</v>
      </c>
      <c r="K37" s="147">
        <v>2955</v>
      </c>
      <c r="L37" s="147">
        <v>2765</v>
      </c>
      <c r="M37" s="91">
        <f>D37*E37</f>
        <v>2735.7929562019999</v>
      </c>
      <c r="N37" s="18">
        <f t="shared" si="1"/>
        <v>219.20704379800009</v>
      </c>
      <c r="O37" s="19">
        <f t="shared" si="2"/>
        <v>8.0125596968535634E-2</v>
      </c>
      <c r="P37" s="148">
        <v>11.6</v>
      </c>
      <c r="Q37" s="149">
        <v>1258</v>
      </c>
      <c r="R37" s="91">
        <f>D37*F37</f>
        <v>1067.90334138</v>
      </c>
      <c r="S37" s="145">
        <f t="shared" si="3"/>
        <v>190.09665861999997</v>
      </c>
      <c r="T37" s="19">
        <f t="shared" si="4"/>
        <v>0.1780092366546463</v>
      </c>
      <c r="U37" s="149">
        <v>1185</v>
      </c>
      <c r="V37" s="93">
        <f>D37*G37</f>
        <v>1018.3773893159999</v>
      </c>
      <c r="W37" s="18">
        <f t="shared" si="5"/>
        <v>166.62261068400005</v>
      </c>
      <c r="X37" s="19">
        <f t="shared" si="6"/>
        <v>0.16361577980036776</v>
      </c>
      <c r="Y37" s="14">
        <f t="shared" si="17"/>
        <v>4.6386909888045093E-2</v>
      </c>
      <c r="Z37" s="150">
        <v>1440</v>
      </c>
      <c r="AA37" s="147">
        <v>1325</v>
      </c>
      <c r="AB37" s="147">
        <v>65</v>
      </c>
      <c r="AC37" s="18">
        <f t="shared" si="18"/>
        <v>1390</v>
      </c>
      <c r="AD37" s="19">
        <f t="shared" si="19"/>
        <v>0.96527777777777779</v>
      </c>
      <c r="AE37" s="12">
        <f t="shared" si="20"/>
        <v>1.089017377270092</v>
      </c>
      <c r="AF37" s="147">
        <v>0</v>
      </c>
      <c r="AG37" s="19">
        <f t="shared" si="21"/>
        <v>0</v>
      </c>
      <c r="AH37" s="13">
        <f t="shared" si="22"/>
        <v>0</v>
      </c>
      <c r="AI37" s="147">
        <v>15</v>
      </c>
      <c r="AJ37" s="147">
        <v>0</v>
      </c>
      <c r="AK37" s="18">
        <f t="shared" si="23"/>
        <v>15</v>
      </c>
      <c r="AL37" s="19">
        <f t="shared" si="24"/>
        <v>1.0416666666666666E-2</v>
      </c>
      <c r="AM37" s="13">
        <f t="shared" si="25"/>
        <v>0.16557782687712272</v>
      </c>
      <c r="AN37" s="147">
        <v>30</v>
      </c>
      <c r="AO37" s="143" t="s">
        <v>2</v>
      </c>
      <c r="AP37" s="54" t="s">
        <v>2</v>
      </c>
      <c r="AQ37" s="143" t="s">
        <v>62</v>
      </c>
    </row>
    <row r="38" spans="1:43" x14ac:dyDescent="0.2">
      <c r="A38" s="173"/>
      <c r="B38" s="162">
        <v>4330112.0199999996</v>
      </c>
      <c r="C38" s="216">
        <v>4330112</v>
      </c>
      <c r="D38" s="199">
        <v>0.48410466600000002</v>
      </c>
      <c r="E38" s="91">
        <v>5303</v>
      </c>
      <c r="F38" s="91">
        <v>2070</v>
      </c>
      <c r="G38" s="93">
        <v>1974</v>
      </c>
      <c r="H38" s="166"/>
      <c r="I38" s="146">
        <v>81.83</v>
      </c>
      <c r="J38" s="17">
        <f t="shared" si="16"/>
        <v>8183</v>
      </c>
      <c r="K38" s="147">
        <v>3158</v>
      </c>
      <c r="L38" s="147">
        <v>2891</v>
      </c>
      <c r="M38" s="91">
        <f>D38*E38</f>
        <v>2567.2070437980001</v>
      </c>
      <c r="N38" s="18">
        <f t="shared" si="1"/>
        <v>590.79295620199991</v>
      </c>
      <c r="O38" s="19">
        <f t="shared" si="2"/>
        <v>0.23013062293875752</v>
      </c>
      <c r="P38" s="148">
        <v>38.6</v>
      </c>
      <c r="Q38" s="149">
        <v>1235</v>
      </c>
      <c r="R38" s="91">
        <f>D38*F38</f>
        <v>1002.0966586200001</v>
      </c>
      <c r="S38" s="145">
        <f t="shared" si="3"/>
        <v>232.90334137999992</v>
      </c>
      <c r="T38" s="19">
        <f t="shared" si="4"/>
        <v>0.2324160442773395</v>
      </c>
      <c r="U38" s="149">
        <v>1201</v>
      </c>
      <c r="V38" s="93">
        <f>D38*G38</f>
        <v>955.62261068400005</v>
      </c>
      <c r="W38" s="18">
        <f t="shared" si="5"/>
        <v>245.37738931599995</v>
      </c>
      <c r="X38" s="19">
        <f t="shared" si="6"/>
        <v>0.25677227241449185</v>
      </c>
      <c r="Y38" s="14">
        <f t="shared" si="17"/>
        <v>0.14676768911157279</v>
      </c>
      <c r="Z38" s="150">
        <v>1490</v>
      </c>
      <c r="AA38" s="147">
        <v>1415</v>
      </c>
      <c r="AB38" s="147">
        <v>45</v>
      </c>
      <c r="AC38" s="18">
        <f t="shared" si="18"/>
        <v>1460</v>
      </c>
      <c r="AD38" s="19">
        <f t="shared" si="19"/>
        <v>0.97986577181208057</v>
      </c>
      <c r="AE38" s="12">
        <f t="shared" si="20"/>
        <v>1.1054754159493223</v>
      </c>
      <c r="AF38" s="147">
        <v>10</v>
      </c>
      <c r="AG38" s="19">
        <f t="shared" si="21"/>
        <v>6.7114093959731542E-3</v>
      </c>
      <c r="AH38" s="13">
        <f t="shared" si="22"/>
        <v>0.16002025216311377</v>
      </c>
      <c r="AI38" s="147">
        <v>20</v>
      </c>
      <c r="AJ38" s="147">
        <v>0</v>
      </c>
      <c r="AK38" s="18">
        <f t="shared" si="23"/>
        <v>20</v>
      </c>
      <c r="AL38" s="19">
        <f t="shared" si="24"/>
        <v>1.3422818791946308E-2</v>
      </c>
      <c r="AM38" s="13">
        <f t="shared" si="25"/>
        <v>0.21336203194904405</v>
      </c>
      <c r="AN38" s="147">
        <v>10</v>
      </c>
      <c r="AO38" s="143" t="s">
        <v>2</v>
      </c>
      <c r="AP38" s="54" t="s">
        <v>2</v>
      </c>
      <c r="AQ38" s="143" t="s">
        <v>62</v>
      </c>
    </row>
    <row r="39" spans="1:43" x14ac:dyDescent="0.2">
      <c r="A39" s="173"/>
      <c r="B39" s="162">
        <v>4330113.01</v>
      </c>
      <c r="C39" s="216">
        <v>4330113</v>
      </c>
      <c r="D39" s="199">
        <v>0.56435122500000001</v>
      </c>
      <c r="E39" s="91">
        <v>8984</v>
      </c>
      <c r="F39" s="91">
        <v>3354</v>
      </c>
      <c r="G39" s="93">
        <v>3313</v>
      </c>
      <c r="H39" s="166"/>
      <c r="I39" s="146">
        <v>42.76</v>
      </c>
      <c r="J39" s="17">
        <f t="shared" si="16"/>
        <v>4276</v>
      </c>
      <c r="K39" s="147">
        <v>5402</v>
      </c>
      <c r="L39" s="147">
        <v>5292</v>
      </c>
      <c r="M39" s="91">
        <f>D39*E39</f>
        <v>5070.1314054000004</v>
      </c>
      <c r="N39" s="18">
        <f t="shared" si="1"/>
        <v>331.8685945999996</v>
      </c>
      <c r="O39" s="19">
        <f t="shared" si="2"/>
        <v>6.545561999567491E-2</v>
      </c>
      <c r="P39" s="148">
        <v>126.3</v>
      </c>
      <c r="Q39" s="149">
        <v>2045</v>
      </c>
      <c r="R39" s="91">
        <f>D39*F39</f>
        <v>1892.83400865</v>
      </c>
      <c r="S39" s="145">
        <f t="shared" si="3"/>
        <v>152.16599135000001</v>
      </c>
      <c r="T39" s="19">
        <f t="shared" si="4"/>
        <v>8.0390562856870518E-2</v>
      </c>
      <c r="U39" s="149">
        <v>2032</v>
      </c>
      <c r="V39" s="93">
        <f>D39*G39</f>
        <v>1869.695608425</v>
      </c>
      <c r="W39" s="18">
        <f t="shared" si="5"/>
        <v>162.30439157499995</v>
      </c>
      <c r="X39" s="19">
        <f t="shared" si="6"/>
        <v>8.6807922553619535E-2</v>
      </c>
      <c r="Y39" s="14">
        <f t="shared" si="17"/>
        <v>0.47521047708138447</v>
      </c>
      <c r="Z39" s="150">
        <v>2735</v>
      </c>
      <c r="AA39" s="147">
        <v>2495</v>
      </c>
      <c r="AB39" s="147">
        <v>120</v>
      </c>
      <c r="AC39" s="18">
        <f t="shared" si="18"/>
        <v>2615</v>
      </c>
      <c r="AD39" s="19">
        <f t="shared" si="19"/>
        <v>0.95612431444241319</v>
      </c>
      <c r="AE39" s="12">
        <f t="shared" si="20"/>
        <v>1.0786905253898329</v>
      </c>
      <c r="AF39" s="147">
        <v>40</v>
      </c>
      <c r="AG39" s="19">
        <f t="shared" si="21"/>
        <v>1.4625228519195612E-2</v>
      </c>
      <c r="AH39" s="13">
        <f t="shared" si="22"/>
        <v>0.34870958058214191</v>
      </c>
      <c r="AI39" s="147">
        <v>60</v>
      </c>
      <c r="AJ39" s="147">
        <v>0</v>
      </c>
      <c r="AK39" s="18">
        <f t="shared" si="23"/>
        <v>60</v>
      </c>
      <c r="AL39" s="19">
        <f t="shared" si="24"/>
        <v>2.1937842778793418E-2</v>
      </c>
      <c r="AM39" s="13">
        <f t="shared" si="25"/>
        <v>0.34871235203372097</v>
      </c>
      <c r="AN39" s="147">
        <v>20</v>
      </c>
      <c r="AO39" s="143" t="s">
        <v>2</v>
      </c>
      <c r="AP39" s="54" t="s">
        <v>2</v>
      </c>
      <c r="AQ39" s="143" t="s">
        <v>62</v>
      </c>
    </row>
    <row r="40" spans="1:43" x14ac:dyDescent="0.2">
      <c r="A40" s="172"/>
      <c r="B40" s="161">
        <v>4330113.0199999996</v>
      </c>
      <c r="C40" s="156">
        <v>4330113</v>
      </c>
      <c r="D40" s="197">
        <v>0.43564877499999999</v>
      </c>
      <c r="E40" s="103">
        <v>8984</v>
      </c>
      <c r="F40" s="103">
        <v>3354</v>
      </c>
      <c r="G40" s="109">
        <v>3313</v>
      </c>
      <c r="H40" s="165"/>
      <c r="I40" s="137">
        <v>32.380000000000003</v>
      </c>
      <c r="J40" s="102">
        <f t="shared" si="16"/>
        <v>3238.0000000000005</v>
      </c>
      <c r="K40" s="138">
        <v>6279</v>
      </c>
      <c r="L40" s="138">
        <v>5503</v>
      </c>
      <c r="M40" s="103">
        <f>D40*E40</f>
        <v>3913.8685946000001</v>
      </c>
      <c r="N40" s="104">
        <f t="shared" si="1"/>
        <v>2365.1314053999999</v>
      </c>
      <c r="O40" s="105">
        <f t="shared" si="2"/>
        <v>0.60429504676349977</v>
      </c>
      <c r="P40" s="127">
        <v>193.9</v>
      </c>
      <c r="Q40" s="139">
        <v>2352</v>
      </c>
      <c r="R40" s="103">
        <f>D40*F40</f>
        <v>1461.16599135</v>
      </c>
      <c r="S40" s="140">
        <f t="shared" si="3"/>
        <v>890.83400864999999</v>
      </c>
      <c r="T40" s="105">
        <f t="shared" si="4"/>
        <v>0.60967337997440041</v>
      </c>
      <c r="U40" s="139">
        <v>2319</v>
      </c>
      <c r="V40" s="109">
        <f>D40*G40</f>
        <v>1443.304391575</v>
      </c>
      <c r="W40" s="104">
        <f t="shared" si="5"/>
        <v>875.69560842500005</v>
      </c>
      <c r="X40" s="105">
        <f t="shared" si="6"/>
        <v>0.60672967777046727</v>
      </c>
      <c r="Y40" s="106">
        <f t="shared" si="17"/>
        <v>0.71618282890673246</v>
      </c>
      <c r="Z40" s="141">
        <v>3200</v>
      </c>
      <c r="AA40" s="138">
        <v>2900</v>
      </c>
      <c r="AB40" s="138">
        <v>165</v>
      </c>
      <c r="AC40" s="104">
        <f t="shared" si="18"/>
        <v>3065</v>
      </c>
      <c r="AD40" s="105">
        <f t="shared" si="19"/>
        <v>0.95781249999999996</v>
      </c>
      <c r="AE40" s="107">
        <f t="shared" si="20"/>
        <v>1.0805951205753772</v>
      </c>
      <c r="AF40" s="138">
        <v>50</v>
      </c>
      <c r="AG40" s="105">
        <f t="shared" si="21"/>
        <v>1.5625E-2</v>
      </c>
      <c r="AH40" s="108">
        <f t="shared" si="22"/>
        <v>0.37254714956724921</v>
      </c>
      <c r="AI40" s="138">
        <v>45</v>
      </c>
      <c r="AJ40" s="138">
        <v>10</v>
      </c>
      <c r="AK40" s="104">
        <f t="shared" si="23"/>
        <v>55</v>
      </c>
      <c r="AL40" s="105">
        <f t="shared" si="24"/>
        <v>1.7187500000000001E-2</v>
      </c>
      <c r="AM40" s="108">
        <f t="shared" si="25"/>
        <v>0.27320341434725254</v>
      </c>
      <c r="AN40" s="138">
        <v>25</v>
      </c>
      <c r="AO40" s="136" t="s">
        <v>6</v>
      </c>
      <c r="AP40" s="54" t="s">
        <v>2</v>
      </c>
      <c r="AQ40" s="136" t="s">
        <v>62</v>
      </c>
    </row>
    <row r="41" spans="1:43" x14ac:dyDescent="0.2">
      <c r="A41" s="173"/>
      <c r="B41" s="162">
        <v>4330200</v>
      </c>
      <c r="H41" s="166">
        <v>244330200</v>
      </c>
      <c r="I41" s="146">
        <v>46.51</v>
      </c>
      <c r="J41" s="17">
        <f t="shared" si="16"/>
        <v>4651</v>
      </c>
      <c r="K41" s="147">
        <v>1609</v>
      </c>
      <c r="L41" s="147">
        <v>1582</v>
      </c>
      <c r="M41" s="91">
        <v>1623</v>
      </c>
      <c r="N41" s="18">
        <f t="shared" si="1"/>
        <v>-14</v>
      </c>
      <c r="O41" s="19">
        <f t="shared" si="2"/>
        <v>-8.6260012322858896E-3</v>
      </c>
      <c r="P41" s="148">
        <v>34.6</v>
      </c>
      <c r="Q41" s="149">
        <v>946</v>
      </c>
      <c r="R41" s="91">
        <v>857</v>
      </c>
      <c r="S41" s="145">
        <f t="shared" si="3"/>
        <v>89</v>
      </c>
      <c r="T41" s="19">
        <f t="shared" si="4"/>
        <v>0.10385064177362893</v>
      </c>
      <c r="U41" s="149">
        <v>701</v>
      </c>
      <c r="V41" s="93">
        <v>655</v>
      </c>
      <c r="W41" s="18">
        <f t="shared" si="5"/>
        <v>46</v>
      </c>
      <c r="X41" s="19">
        <f t="shared" si="6"/>
        <v>7.0229007633587789E-2</v>
      </c>
      <c r="Y41" s="14">
        <f t="shared" si="17"/>
        <v>0.15072027520963233</v>
      </c>
      <c r="Z41" s="150">
        <v>640</v>
      </c>
      <c r="AA41" s="147">
        <v>555</v>
      </c>
      <c r="AB41" s="147">
        <v>40</v>
      </c>
      <c r="AC41" s="18">
        <f t="shared" si="18"/>
        <v>595</v>
      </c>
      <c r="AD41" s="19">
        <f t="shared" si="19"/>
        <v>0.9296875</v>
      </c>
      <c r="AE41" s="12">
        <f t="shared" si="20"/>
        <v>1.0488647581441264</v>
      </c>
      <c r="AF41" s="147">
        <v>10</v>
      </c>
      <c r="AG41" s="19">
        <f t="shared" si="21"/>
        <v>1.5625E-2</v>
      </c>
      <c r="AH41" s="13">
        <f t="shared" si="22"/>
        <v>0.37254714956724921</v>
      </c>
      <c r="AI41" s="147">
        <v>45</v>
      </c>
      <c r="AJ41" s="147">
        <v>0</v>
      </c>
      <c r="AK41" s="18">
        <f t="shared" si="23"/>
        <v>45</v>
      </c>
      <c r="AL41" s="19">
        <f t="shared" si="24"/>
        <v>7.03125E-2</v>
      </c>
      <c r="AM41" s="13">
        <f t="shared" si="25"/>
        <v>1.1176503314205783</v>
      </c>
      <c r="AN41" s="147">
        <v>0</v>
      </c>
      <c r="AO41" s="143" t="s">
        <v>2</v>
      </c>
      <c r="AP41" s="54" t="s">
        <v>2</v>
      </c>
      <c r="AQ41" s="143"/>
    </row>
    <row r="42" spans="1:43" x14ac:dyDescent="0.2">
      <c r="A42" s="173"/>
      <c r="B42" s="162">
        <v>4330201</v>
      </c>
      <c r="H42" s="166">
        <v>244330201</v>
      </c>
      <c r="I42" s="146">
        <v>136.29</v>
      </c>
      <c r="J42" s="17">
        <f t="shared" si="16"/>
        <v>13629</v>
      </c>
      <c r="K42" s="147">
        <v>2777</v>
      </c>
      <c r="L42" s="147">
        <v>2771</v>
      </c>
      <c r="M42" s="91">
        <v>2626</v>
      </c>
      <c r="N42" s="18">
        <f t="shared" si="1"/>
        <v>151</v>
      </c>
      <c r="O42" s="19">
        <f t="shared" si="2"/>
        <v>5.75019040365575E-2</v>
      </c>
      <c r="P42" s="148">
        <v>20.399999999999999</v>
      </c>
      <c r="Q42" s="149">
        <v>1140</v>
      </c>
      <c r="R42" s="91">
        <v>1026</v>
      </c>
      <c r="S42" s="145">
        <f t="shared" si="3"/>
        <v>114</v>
      </c>
      <c r="T42" s="19">
        <f t="shared" si="4"/>
        <v>0.1111111111111111</v>
      </c>
      <c r="U42" s="149">
        <v>1107</v>
      </c>
      <c r="V42" s="93">
        <v>987</v>
      </c>
      <c r="W42" s="18">
        <f t="shared" si="5"/>
        <v>120</v>
      </c>
      <c r="X42" s="19">
        <f t="shared" si="6"/>
        <v>0.12158054711246201</v>
      </c>
      <c r="Y42" s="14">
        <f t="shared" si="17"/>
        <v>8.1223860884877833E-2</v>
      </c>
      <c r="Z42" s="150">
        <v>1235</v>
      </c>
      <c r="AA42" s="147">
        <v>1045</v>
      </c>
      <c r="AB42" s="147">
        <v>20</v>
      </c>
      <c r="AC42" s="18">
        <f t="shared" si="18"/>
        <v>1065</v>
      </c>
      <c r="AD42" s="19">
        <f t="shared" si="19"/>
        <v>0.86234817813765186</v>
      </c>
      <c r="AE42" s="12">
        <f t="shared" si="20"/>
        <v>0.97289316388396763</v>
      </c>
      <c r="AF42" s="147">
        <v>0</v>
      </c>
      <c r="AG42" s="19">
        <f t="shared" si="21"/>
        <v>0</v>
      </c>
      <c r="AH42" s="13">
        <f t="shared" si="22"/>
        <v>0</v>
      </c>
      <c r="AI42" s="147">
        <v>135</v>
      </c>
      <c r="AJ42" s="147">
        <v>0</v>
      </c>
      <c r="AK42" s="18">
        <f t="shared" si="23"/>
        <v>135</v>
      </c>
      <c r="AL42" s="19">
        <f t="shared" si="24"/>
        <v>0.10931174089068826</v>
      </c>
      <c r="AM42" s="13">
        <f t="shared" si="25"/>
        <v>1.7375616488481866</v>
      </c>
      <c r="AN42" s="147">
        <v>35</v>
      </c>
      <c r="AO42" s="143" t="s">
        <v>2</v>
      </c>
      <c r="AP42" s="54" t="s">
        <v>2</v>
      </c>
      <c r="AQ42" s="143"/>
    </row>
    <row r="43" spans="1:43" x14ac:dyDescent="0.2">
      <c r="A43" s="173"/>
      <c r="B43" s="162">
        <v>4330202</v>
      </c>
      <c r="H43" s="166">
        <v>244330202</v>
      </c>
      <c r="I43" s="146">
        <v>114.46</v>
      </c>
      <c r="J43" s="17">
        <f t="shared" si="16"/>
        <v>11446</v>
      </c>
      <c r="K43" s="147">
        <v>2475</v>
      </c>
      <c r="L43" s="147">
        <v>2369</v>
      </c>
      <c r="M43" s="91">
        <v>2118</v>
      </c>
      <c r="N43" s="18">
        <f t="shared" si="1"/>
        <v>357</v>
      </c>
      <c r="O43" s="19">
        <f t="shared" si="2"/>
        <v>0.16855524079320114</v>
      </c>
      <c r="P43" s="148">
        <v>21.6</v>
      </c>
      <c r="Q43" s="149">
        <v>1087</v>
      </c>
      <c r="R43" s="91">
        <v>919</v>
      </c>
      <c r="S43" s="145">
        <f t="shared" si="3"/>
        <v>168</v>
      </c>
      <c r="T43" s="19">
        <f t="shared" si="4"/>
        <v>0.18280739934711643</v>
      </c>
      <c r="U43" s="149">
        <v>1012</v>
      </c>
      <c r="V43" s="93">
        <v>864</v>
      </c>
      <c r="W43" s="18">
        <f t="shared" si="5"/>
        <v>148</v>
      </c>
      <c r="X43" s="19">
        <f t="shared" si="6"/>
        <v>0.17129629629629631</v>
      </c>
      <c r="Y43" s="14">
        <f t="shared" si="17"/>
        <v>8.8415166870522449E-2</v>
      </c>
      <c r="Z43" s="150">
        <v>1150</v>
      </c>
      <c r="AA43" s="147">
        <v>1035</v>
      </c>
      <c r="AB43" s="147">
        <v>30</v>
      </c>
      <c r="AC43" s="18">
        <f t="shared" si="18"/>
        <v>1065</v>
      </c>
      <c r="AD43" s="19">
        <f t="shared" si="19"/>
        <v>0.92608695652173911</v>
      </c>
      <c r="AE43" s="12">
        <f t="shared" si="20"/>
        <v>1.0448026586058261</v>
      </c>
      <c r="AF43" s="147">
        <v>10</v>
      </c>
      <c r="AG43" s="19">
        <f t="shared" si="21"/>
        <v>8.6956521739130436E-3</v>
      </c>
      <c r="AH43" s="13">
        <f t="shared" si="22"/>
        <v>0.20733058758525175</v>
      </c>
      <c r="AI43" s="147">
        <v>70</v>
      </c>
      <c r="AJ43" s="147">
        <v>0</v>
      </c>
      <c r="AK43" s="18">
        <f t="shared" si="23"/>
        <v>70</v>
      </c>
      <c r="AL43" s="19">
        <f t="shared" si="24"/>
        <v>6.0869565217391307E-2</v>
      </c>
      <c r="AM43" s="13">
        <f t="shared" si="25"/>
        <v>0.9675504318384911</v>
      </c>
      <c r="AN43" s="147">
        <v>10</v>
      </c>
      <c r="AO43" s="143" t="s">
        <v>2</v>
      </c>
      <c r="AP43" s="54" t="s">
        <v>2</v>
      </c>
      <c r="AQ43" s="143"/>
    </row>
    <row r="44" spans="1:43" x14ac:dyDescent="0.2">
      <c r="A44" s="173"/>
      <c r="B44" s="162">
        <v>4330300.01</v>
      </c>
      <c r="H44" s="166">
        <v>244330300.00999999</v>
      </c>
      <c r="I44" s="146">
        <v>68.819999999999993</v>
      </c>
      <c r="J44" s="17">
        <f t="shared" si="16"/>
        <v>6881.9999999999991</v>
      </c>
      <c r="K44" s="147">
        <v>6298</v>
      </c>
      <c r="L44" s="147">
        <v>5952</v>
      </c>
      <c r="M44" s="91">
        <v>5572</v>
      </c>
      <c r="N44" s="18">
        <f t="shared" si="1"/>
        <v>726</v>
      </c>
      <c r="O44" s="19">
        <f t="shared" si="2"/>
        <v>0.13029432878679109</v>
      </c>
      <c r="P44" s="148">
        <v>91.5</v>
      </c>
      <c r="Q44" s="149">
        <v>2600</v>
      </c>
      <c r="R44" s="91">
        <v>2210</v>
      </c>
      <c r="S44" s="145">
        <f t="shared" si="3"/>
        <v>390</v>
      </c>
      <c r="T44" s="19">
        <f t="shared" si="4"/>
        <v>0.17647058823529413</v>
      </c>
      <c r="U44" s="149">
        <v>2559</v>
      </c>
      <c r="V44" s="93">
        <v>2166</v>
      </c>
      <c r="W44" s="18">
        <f t="shared" si="5"/>
        <v>393</v>
      </c>
      <c r="X44" s="19">
        <f t="shared" si="6"/>
        <v>0.18144044321329639</v>
      </c>
      <c r="Y44" s="14">
        <f t="shared" si="17"/>
        <v>0.37183958151700092</v>
      </c>
      <c r="Z44" s="150">
        <v>3015</v>
      </c>
      <c r="AA44" s="147">
        <v>2720</v>
      </c>
      <c r="AB44" s="147">
        <v>100</v>
      </c>
      <c r="AC44" s="18">
        <f t="shared" si="18"/>
        <v>2820</v>
      </c>
      <c r="AD44" s="19">
        <f t="shared" si="19"/>
        <v>0.93532338308457708</v>
      </c>
      <c r="AE44" s="12">
        <f t="shared" si="20"/>
        <v>1.0552231088247943</v>
      </c>
      <c r="AF44" s="147">
        <v>40</v>
      </c>
      <c r="AG44" s="19">
        <f t="shared" si="21"/>
        <v>1.3266998341625208E-2</v>
      </c>
      <c r="AH44" s="13">
        <f t="shared" si="22"/>
        <v>0.31632527459109722</v>
      </c>
      <c r="AI44" s="147">
        <v>125</v>
      </c>
      <c r="AJ44" s="147">
        <v>10</v>
      </c>
      <c r="AK44" s="18">
        <f t="shared" si="23"/>
        <v>135</v>
      </c>
      <c r="AL44" s="19">
        <f t="shared" si="24"/>
        <v>4.4776119402985072E-2</v>
      </c>
      <c r="AM44" s="13">
        <f t="shared" si="25"/>
        <v>0.71173752448673644</v>
      </c>
      <c r="AN44" s="147">
        <v>30</v>
      </c>
      <c r="AO44" s="143" t="s">
        <v>2</v>
      </c>
      <c r="AP44" s="54" t="s">
        <v>2</v>
      </c>
      <c r="AQ44" s="143"/>
    </row>
    <row r="45" spans="1:43" x14ac:dyDescent="0.2">
      <c r="A45" s="173"/>
      <c r="B45" s="162">
        <v>4330300.0199999996</v>
      </c>
      <c r="H45" s="166">
        <v>244330300.02000001</v>
      </c>
      <c r="I45" s="146">
        <v>70.39</v>
      </c>
      <c r="J45" s="17">
        <f t="shared" si="16"/>
        <v>7039</v>
      </c>
      <c r="K45" s="147">
        <v>4054</v>
      </c>
      <c r="L45" s="147">
        <v>3402</v>
      </c>
      <c r="M45" s="91">
        <v>3090</v>
      </c>
      <c r="N45" s="18">
        <f t="shared" si="1"/>
        <v>964</v>
      </c>
      <c r="O45" s="19">
        <f t="shared" si="2"/>
        <v>0.31197411003236247</v>
      </c>
      <c r="P45" s="148">
        <v>57.6</v>
      </c>
      <c r="Q45" s="149">
        <v>1881</v>
      </c>
      <c r="R45" s="91">
        <v>1505</v>
      </c>
      <c r="S45" s="145">
        <f t="shared" si="3"/>
        <v>376</v>
      </c>
      <c r="T45" s="19">
        <f t="shared" si="4"/>
        <v>0.24983388704318937</v>
      </c>
      <c r="U45" s="149">
        <v>1598</v>
      </c>
      <c r="V45" s="93">
        <v>1256</v>
      </c>
      <c r="W45" s="18">
        <f t="shared" si="5"/>
        <v>342</v>
      </c>
      <c r="X45" s="19">
        <f t="shared" si="6"/>
        <v>0.27229299363057324</v>
      </c>
      <c r="Y45" s="14">
        <f t="shared" si="17"/>
        <v>0.22702088364824549</v>
      </c>
      <c r="Z45" s="150">
        <v>1900</v>
      </c>
      <c r="AA45" s="147">
        <v>1760</v>
      </c>
      <c r="AB45" s="147">
        <v>75</v>
      </c>
      <c r="AC45" s="18">
        <f t="shared" si="18"/>
        <v>1835</v>
      </c>
      <c r="AD45" s="19">
        <f t="shared" si="19"/>
        <v>0.96578947368421053</v>
      </c>
      <c r="AE45" s="12">
        <f t="shared" si="20"/>
        <v>1.0895946678146502</v>
      </c>
      <c r="AF45" s="147">
        <v>0</v>
      </c>
      <c r="AG45" s="19">
        <f t="shared" si="21"/>
        <v>0</v>
      </c>
      <c r="AH45" s="13">
        <f t="shared" si="22"/>
        <v>0</v>
      </c>
      <c r="AI45" s="147">
        <v>45</v>
      </c>
      <c r="AJ45" s="147">
        <v>0</v>
      </c>
      <c r="AK45" s="18">
        <f t="shared" si="23"/>
        <v>45</v>
      </c>
      <c r="AL45" s="19">
        <f t="shared" si="24"/>
        <v>2.368421052631579E-2</v>
      </c>
      <c r="AM45" s="13">
        <f t="shared" si="25"/>
        <v>0.37647169058377378</v>
      </c>
      <c r="AN45" s="147">
        <v>15</v>
      </c>
      <c r="AO45" s="143" t="s">
        <v>2</v>
      </c>
      <c r="AP45" s="54" t="s">
        <v>2</v>
      </c>
      <c r="AQ45" s="143"/>
    </row>
    <row r="46" spans="1:43" x14ac:dyDescent="0.2">
      <c r="A46" s="173"/>
      <c r="B46" s="162">
        <v>4330400.01</v>
      </c>
      <c r="C46" s="216">
        <v>4330400</v>
      </c>
      <c r="D46" s="199">
        <v>0.197154687</v>
      </c>
      <c r="E46" s="91">
        <v>23880</v>
      </c>
      <c r="F46" s="91">
        <v>12553</v>
      </c>
      <c r="G46" s="93">
        <v>10694</v>
      </c>
      <c r="I46" s="146">
        <v>41.65</v>
      </c>
      <c r="J46" s="17">
        <f t="shared" si="16"/>
        <v>4165</v>
      </c>
      <c r="K46" s="147">
        <v>5969</v>
      </c>
      <c r="L46" s="147">
        <v>5700</v>
      </c>
      <c r="M46" s="91">
        <f>D46*E46</f>
        <v>4708.0539255599997</v>
      </c>
      <c r="N46" s="18">
        <f t="shared" si="1"/>
        <v>1260.9460744400003</v>
      </c>
      <c r="O46" s="19">
        <f t="shared" si="2"/>
        <v>0.26782744938292463</v>
      </c>
      <c r="P46" s="148">
        <v>143.30000000000001</v>
      </c>
      <c r="Q46" s="149">
        <v>3095</v>
      </c>
      <c r="R46" s="91">
        <f>D46*F46</f>
        <v>2474.8827859110002</v>
      </c>
      <c r="S46" s="145">
        <f t="shared" si="3"/>
        <v>620.11721408899984</v>
      </c>
      <c r="T46" s="19">
        <f t="shared" si="4"/>
        <v>0.25056427626358707</v>
      </c>
      <c r="U46" s="149">
        <v>2668</v>
      </c>
      <c r="V46" s="93">
        <f>D46*G46</f>
        <v>2108.3722227779999</v>
      </c>
      <c r="W46" s="18">
        <f t="shared" si="5"/>
        <v>559.62777722200008</v>
      </c>
      <c r="X46" s="19">
        <f t="shared" si="6"/>
        <v>0.26543120383393792</v>
      </c>
      <c r="Y46" s="14">
        <f t="shared" si="17"/>
        <v>0.64057623049219692</v>
      </c>
      <c r="Z46" s="150">
        <v>2580</v>
      </c>
      <c r="AA46" s="147">
        <v>2360</v>
      </c>
      <c r="AB46" s="147">
        <v>60</v>
      </c>
      <c r="AC46" s="18">
        <f t="shared" si="18"/>
        <v>2420</v>
      </c>
      <c r="AD46" s="19">
        <f t="shared" si="19"/>
        <v>0.93798449612403101</v>
      </c>
      <c r="AE46" s="12">
        <f t="shared" si="20"/>
        <v>1.0582253517123463</v>
      </c>
      <c r="AF46" s="147">
        <v>20</v>
      </c>
      <c r="AG46" s="19">
        <f t="shared" si="21"/>
        <v>7.7519379844961239E-3</v>
      </c>
      <c r="AH46" s="13">
        <f t="shared" si="22"/>
        <v>0.18482959358375156</v>
      </c>
      <c r="AI46" s="147">
        <v>80</v>
      </c>
      <c r="AJ46" s="147">
        <v>20</v>
      </c>
      <c r="AK46" s="18">
        <f t="shared" si="23"/>
        <v>100</v>
      </c>
      <c r="AL46" s="19">
        <f t="shared" si="24"/>
        <v>3.875968992248062E-2</v>
      </c>
      <c r="AM46" s="13">
        <f t="shared" si="25"/>
        <v>0.61610354186836358</v>
      </c>
      <c r="AN46" s="147">
        <v>40</v>
      </c>
      <c r="AO46" s="143" t="s">
        <v>2</v>
      </c>
      <c r="AP46" s="242" t="s">
        <v>6</v>
      </c>
      <c r="AQ46" s="143"/>
    </row>
    <row r="47" spans="1:43" x14ac:dyDescent="0.2">
      <c r="A47" s="170" t="s">
        <v>72</v>
      </c>
      <c r="B47" s="159">
        <v>4330400.0199999996</v>
      </c>
      <c r="C47" s="154">
        <v>4330400</v>
      </c>
      <c r="D47" s="200">
        <v>0.25736957199999999</v>
      </c>
      <c r="E47" s="95">
        <v>23880</v>
      </c>
      <c r="F47" s="95">
        <v>12553</v>
      </c>
      <c r="G47" s="101">
        <v>10694</v>
      </c>
      <c r="H47" s="119"/>
      <c r="I47" s="122">
        <v>17.27</v>
      </c>
      <c r="J47" s="94">
        <f t="shared" si="16"/>
        <v>1727</v>
      </c>
      <c r="K47" s="123">
        <v>6179</v>
      </c>
      <c r="L47" s="123">
        <v>5897</v>
      </c>
      <c r="M47" s="95">
        <f>D47*E47</f>
        <v>6145.9853793599996</v>
      </c>
      <c r="N47" s="96">
        <f t="shared" si="1"/>
        <v>33.01462064000043</v>
      </c>
      <c r="O47" s="97">
        <f t="shared" si="2"/>
        <v>5.3717375818811896E-3</v>
      </c>
      <c r="P47" s="124">
        <v>357.7</v>
      </c>
      <c r="Q47" s="125">
        <v>2889</v>
      </c>
      <c r="R47" s="95">
        <f>D47*F47</f>
        <v>3230.7602373159998</v>
      </c>
      <c r="S47" s="121">
        <f t="shared" si="3"/>
        <v>-341.7602373159998</v>
      </c>
      <c r="T47" s="97">
        <f t="shared" si="4"/>
        <v>-0.10578322506529361</v>
      </c>
      <c r="U47" s="125">
        <v>2709</v>
      </c>
      <c r="V47" s="101">
        <f>D47*G47</f>
        <v>2752.3102029679999</v>
      </c>
      <c r="W47" s="96">
        <f t="shared" si="5"/>
        <v>-43.310202967999885</v>
      </c>
      <c r="X47" s="97">
        <f t="shared" si="6"/>
        <v>-1.5735945360118058E-2</v>
      </c>
      <c r="Y47" s="98">
        <f t="shared" si="17"/>
        <v>1.5686160972785177</v>
      </c>
      <c r="Z47" s="126">
        <v>2655</v>
      </c>
      <c r="AA47" s="123">
        <v>2235</v>
      </c>
      <c r="AB47" s="123">
        <v>90</v>
      </c>
      <c r="AC47" s="96">
        <f t="shared" si="18"/>
        <v>2325</v>
      </c>
      <c r="AD47" s="97">
        <f t="shared" si="19"/>
        <v>0.87570621468926557</v>
      </c>
      <c r="AE47" s="99">
        <f t="shared" si="20"/>
        <v>0.98796357601383789</v>
      </c>
      <c r="AF47" s="123">
        <v>10</v>
      </c>
      <c r="AG47" s="97">
        <f t="shared" si="21"/>
        <v>3.766478342749529E-3</v>
      </c>
      <c r="AH47" s="100">
        <f t="shared" si="22"/>
        <v>8.9804209311879282E-2</v>
      </c>
      <c r="AI47" s="123">
        <v>245</v>
      </c>
      <c r="AJ47" s="123">
        <v>50</v>
      </c>
      <c r="AK47" s="96">
        <f t="shared" si="23"/>
        <v>295</v>
      </c>
      <c r="AL47" s="97">
        <f t="shared" si="24"/>
        <v>0.1111111111111111</v>
      </c>
      <c r="AM47" s="100">
        <f t="shared" si="25"/>
        <v>1.766163486689309</v>
      </c>
      <c r="AN47" s="123">
        <v>20</v>
      </c>
      <c r="AO47" s="119" t="s">
        <v>4</v>
      </c>
      <c r="AP47" s="242" t="s">
        <v>6</v>
      </c>
      <c r="AQ47" s="119"/>
    </row>
    <row r="48" spans="1:43" x14ac:dyDescent="0.2">
      <c r="A48" s="170" t="s">
        <v>73</v>
      </c>
      <c r="B48" s="159">
        <v>4330400.03</v>
      </c>
      <c r="C48" s="154">
        <v>4330400</v>
      </c>
      <c r="D48" s="200">
        <v>0.270801285</v>
      </c>
      <c r="E48" s="95">
        <v>23880</v>
      </c>
      <c r="F48" s="95">
        <v>12553</v>
      </c>
      <c r="G48" s="101">
        <v>10694</v>
      </c>
      <c r="H48" s="119"/>
      <c r="I48" s="122">
        <v>2.96</v>
      </c>
      <c r="J48" s="94">
        <f t="shared" si="16"/>
        <v>296</v>
      </c>
      <c r="K48" s="123">
        <v>6519</v>
      </c>
      <c r="L48" s="123">
        <v>6731</v>
      </c>
      <c r="M48" s="95">
        <f>D48*E48</f>
        <v>6466.7346858000001</v>
      </c>
      <c r="N48" s="96">
        <f t="shared" si="1"/>
        <v>52.265314199999921</v>
      </c>
      <c r="O48" s="97">
        <f t="shared" si="2"/>
        <v>8.0821800706880522E-3</v>
      </c>
      <c r="P48" s="124">
        <v>2201.6999999999998</v>
      </c>
      <c r="Q48" s="125">
        <v>3396</v>
      </c>
      <c r="R48" s="95">
        <f>D48*F48</f>
        <v>3399.3685306050002</v>
      </c>
      <c r="S48" s="121">
        <f t="shared" si="3"/>
        <v>-3.36853060500016</v>
      </c>
      <c r="T48" s="97">
        <f t="shared" si="4"/>
        <v>-9.9092833703459866E-4</v>
      </c>
      <c r="U48" s="125">
        <v>3185</v>
      </c>
      <c r="V48" s="101">
        <f>D48*G48</f>
        <v>2895.9489417899999</v>
      </c>
      <c r="W48" s="96">
        <f t="shared" si="5"/>
        <v>289.05105821000006</v>
      </c>
      <c r="X48" s="97">
        <f t="shared" si="6"/>
        <v>9.9812208025786608E-2</v>
      </c>
      <c r="Y48" s="98">
        <f t="shared" si="17"/>
        <v>10.760135135135135</v>
      </c>
      <c r="Z48" s="126">
        <v>2405</v>
      </c>
      <c r="AA48" s="123">
        <v>1950</v>
      </c>
      <c r="AB48" s="123">
        <v>70</v>
      </c>
      <c r="AC48" s="96">
        <f t="shared" si="18"/>
        <v>2020</v>
      </c>
      <c r="AD48" s="97">
        <f t="shared" si="19"/>
        <v>0.83991683991683996</v>
      </c>
      <c r="AE48" s="99">
        <f t="shared" si="20"/>
        <v>0.94758633751723587</v>
      </c>
      <c r="AF48" s="123">
        <v>10</v>
      </c>
      <c r="AG48" s="97">
        <f t="shared" si="21"/>
        <v>4.1580041580041582E-3</v>
      </c>
      <c r="AH48" s="100">
        <f t="shared" si="22"/>
        <v>9.9139366205006046E-2</v>
      </c>
      <c r="AI48" s="123">
        <v>320</v>
      </c>
      <c r="AJ48" s="123">
        <v>30</v>
      </c>
      <c r="AK48" s="96">
        <f t="shared" si="23"/>
        <v>350</v>
      </c>
      <c r="AL48" s="97">
        <f t="shared" si="24"/>
        <v>0.14553014553014554</v>
      </c>
      <c r="AM48" s="100">
        <f t="shared" si="25"/>
        <v>2.3132702632313196</v>
      </c>
      <c r="AN48" s="123">
        <v>25</v>
      </c>
      <c r="AO48" s="119" t="s">
        <v>4</v>
      </c>
      <c r="AP48" s="242" t="s">
        <v>6</v>
      </c>
      <c r="AQ48" s="119"/>
    </row>
    <row r="49" spans="1:43" x14ac:dyDescent="0.2">
      <c r="A49" s="173"/>
      <c r="B49" s="162">
        <v>4330400.04</v>
      </c>
      <c r="C49" s="216">
        <v>4330400</v>
      </c>
      <c r="D49" s="199">
        <v>0.27334870999999999</v>
      </c>
      <c r="E49" s="91">
        <v>23880</v>
      </c>
      <c r="F49" s="91">
        <v>12553</v>
      </c>
      <c r="G49" s="93">
        <v>10694</v>
      </c>
      <c r="I49" s="146">
        <v>82.59</v>
      </c>
      <c r="J49" s="17">
        <f t="shared" si="16"/>
        <v>8259</v>
      </c>
      <c r="K49" s="147">
        <v>8002</v>
      </c>
      <c r="L49" s="147">
        <v>7364</v>
      </c>
      <c r="M49" s="91">
        <f>D49*E49</f>
        <v>6527.5671947999999</v>
      </c>
      <c r="N49" s="18">
        <f t="shared" si="1"/>
        <v>1474.4328052000001</v>
      </c>
      <c r="O49" s="19">
        <f t="shared" si="2"/>
        <v>0.22587784410316986</v>
      </c>
      <c r="P49" s="148">
        <v>96.9</v>
      </c>
      <c r="Q49" s="149">
        <v>4897</v>
      </c>
      <c r="R49" s="91">
        <f>D49*F49</f>
        <v>3431.3463566299997</v>
      </c>
      <c r="S49" s="145">
        <f t="shared" si="3"/>
        <v>1465.6536433700003</v>
      </c>
      <c r="T49" s="19">
        <f t="shared" si="4"/>
        <v>0.42713660792011993</v>
      </c>
      <c r="U49" s="149">
        <v>3732</v>
      </c>
      <c r="V49" s="93">
        <f>D49*G49</f>
        <v>2923.1911047399999</v>
      </c>
      <c r="W49" s="18">
        <f t="shared" si="5"/>
        <v>808.8088952600001</v>
      </c>
      <c r="X49" s="19">
        <f t="shared" si="6"/>
        <v>0.27668697196994885</v>
      </c>
      <c r="Y49" s="14">
        <f t="shared" si="17"/>
        <v>0.45187068652379225</v>
      </c>
      <c r="Z49" s="150">
        <v>3500</v>
      </c>
      <c r="AA49" s="147">
        <v>3195</v>
      </c>
      <c r="AB49" s="147">
        <v>135</v>
      </c>
      <c r="AC49" s="18">
        <f t="shared" si="18"/>
        <v>3330</v>
      </c>
      <c r="AD49" s="19">
        <f t="shared" si="19"/>
        <v>0.9514285714285714</v>
      </c>
      <c r="AE49" s="12">
        <f t="shared" si="20"/>
        <v>1.0733928319600297</v>
      </c>
      <c r="AF49" s="147">
        <v>30</v>
      </c>
      <c r="AG49" s="19">
        <f t="shared" si="21"/>
        <v>8.5714285714285719E-3</v>
      </c>
      <c r="AH49" s="13">
        <f t="shared" si="22"/>
        <v>0.2043687220483196</v>
      </c>
      <c r="AI49" s="147">
        <v>95</v>
      </c>
      <c r="AJ49" s="147">
        <v>10</v>
      </c>
      <c r="AK49" s="18">
        <f t="shared" si="23"/>
        <v>105</v>
      </c>
      <c r="AL49" s="19">
        <f t="shared" si="24"/>
        <v>0.03</v>
      </c>
      <c r="AM49" s="13">
        <f t="shared" si="25"/>
        <v>0.47686414140611344</v>
      </c>
      <c r="AN49" s="147">
        <v>35</v>
      </c>
      <c r="AO49" s="143" t="s">
        <v>2</v>
      </c>
      <c r="AP49" s="242" t="s">
        <v>6</v>
      </c>
      <c r="AQ49" s="143"/>
    </row>
    <row r="50" spans="1:43" x14ac:dyDescent="0.2">
      <c r="A50" s="173" t="s">
        <v>74</v>
      </c>
      <c r="B50" s="162">
        <v>4330401</v>
      </c>
      <c r="I50" s="146">
        <v>91.64</v>
      </c>
      <c r="J50" s="17">
        <f t="shared" si="16"/>
        <v>9164</v>
      </c>
      <c r="K50" s="147">
        <v>1619</v>
      </c>
      <c r="L50" s="147">
        <v>1538</v>
      </c>
      <c r="M50" s="169" t="s">
        <v>63</v>
      </c>
      <c r="P50" s="148">
        <v>17.7</v>
      </c>
      <c r="Q50" s="149">
        <v>696</v>
      </c>
      <c r="R50" s="169" t="s">
        <v>63</v>
      </c>
      <c r="S50" s="145"/>
      <c r="T50" s="19"/>
      <c r="U50" s="149">
        <v>652</v>
      </c>
      <c r="V50" s="169" t="s">
        <v>63</v>
      </c>
      <c r="W50" s="145"/>
      <c r="X50" s="19"/>
      <c r="Y50" s="14">
        <f t="shared" si="17"/>
        <v>7.1147970318638148E-2</v>
      </c>
      <c r="Z50" s="150">
        <v>675</v>
      </c>
      <c r="AA50" s="147">
        <v>610</v>
      </c>
      <c r="AB50" s="147">
        <v>30</v>
      </c>
      <c r="AC50" s="18">
        <f t="shared" si="18"/>
        <v>640</v>
      </c>
      <c r="AD50" s="19">
        <f t="shared" si="19"/>
        <v>0.94814814814814818</v>
      </c>
      <c r="AE50" s="12">
        <f t="shared" si="20"/>
        <v>1.0696918890403588</v>
      </c>
      <c r="AF50" s="147">
        <v>0</v>
      </c>
      <c r="AG50" s="19">
        <f t="shared" si="21"/>
        <v>0</v>
      </c>
      <c r="AH50" s="13">
        <f t="shared" si="22"/>
        <v>0</v>
      </c>
      <c r="AI50" s="147">
        <v>35</v>
      </c>
      <c r="AJ50" s="147">
        <v>0</v>
      </c>
      <c r="AK50" s="18">
        <f t="shared" si="23"/>
        <v>35</v>
      </c>
      <c r="AL50" s="19">
        <f t="shared" si="24"/>
        <v>5.185185185185185E-2</v>
      </c>
      <c r="AM50" s="13">
        <f t="shared" si="25"/>
        <v>0.82420962712167756</v>
      </c>
      <c r="AN50" s="147">
        <v>0</v>
      </c>
      <c r="AO50" s="143" t="s">
        <v>2</v>
      </c>
      <c r="AP50" s="118" t="s">
        <v>63</v>
      </c>
      <c r="AQ50" s="143" t="s">
        <v>64</v>
      </c>
    </row>
    <row r="51" spans="1:43" x14ac:dyDescent="0.2">
      <c r="A51" s="173" t="s">
        <v>75</v>
      </c>
      <c r="B51" s="162">
        <v>4330402</v>
      </c>
      <c r="I51" s="146">
        <v>136.19</v>
      </c>
      <c r="J51" s="17">
        <f t="shared" si="16"/>
        <v>13619</v>
      </c>
      <c r="K51" s="147">
        <v>4337</v>
      </c>
      <c r="L51" s="147">
        <v>3575</v>
      </c>
      <c r="M51" s="169" t="s">
        <v>63</v>
      </c>
      <c r="P51" s="148">
        <v>31.8</v>
      </c>
      <c r="Q51" s="149">
        <v>2791</v>
      </c>
      <c r="R51" s="169" t="s">
        <v>63</v>
      </c>
      <c r="S51" s="145"/>
      <c r="T51" s="19"/>
      <c r="U51" s="149">
        <v>1906</v>
      </c>
      <c r="V51" s="169" t="s">
        <v>63</v>
      </c>
      <c r="W51" s="145"/>
      <c r="X51" s="19"/>
      <c r="Y51" s="14">
        <f t="shared" si="17"/>
        <v>0.13995153829209192</v>
      </c>
      <c r="Z51" s="150">
        <v>1945</v>
      </c>
      <c r="AA51" s="147">
        <v>1775</v>
      </c>
      <c r="AB51" s="147">
        <v>95</v>
      </c>
      <c r="AC51" s="18">
        <f t="shared" si="18"/>
        <v>1870</v>
      </c>
      <c r="AD51" s="19">
        <f t="shared" si="19"/>
        <v>0.96143958868894597</v>
      </c>
      <c r="AE51" s="12">
        <f t="shared" si="20"/>
        <v>1.0846871681725523</v>
      </c>
      <c r="AF51" s="147">
        <v>15</v>
      </c>
      <c r="AG51" s="19">
        <f t="shared" si="21"/>
        <v>7.7120822622107968E-3</v>
      </c>
      <c r="AH51" s="13">
        <f t="shared" si="22"/>
        <v>0.18387931289694565</v>
      </c>
      <c r="AI51" s="147">
        <v>20</v>
      </c>
      <c r="AJ51" s="147">
        <v>0</v>
      </c>
      <c r="AK51" s="18">
        <f t="shared" si="23"/>
        <v>20</v>
      </c>
      <c r="AL51" s="19">
        <f t="shared" si="24"/>
        <v>1.0282776349614395E-2</v>
      </c>
      <c r="AM51" s="13">
        <f t="shared" si="25"/>
        <v>0.16344957717433192</v>
      </c>
      <c r="AN51" s="147">
        <v>30</v>
      </c>
      <c r="AO51" s="143" t="s">
        <v>2</v>
      </c>
      <c r="AP51" s="118" t="s">
        <v>63</v>
      </c>
      <c r="AQ51" s="143" t="s">
        <v>64</v>
      </c>
    </row>
    <row r="52" spans="1:43" x14ac:dyDescent="0.2">
      <c r="AE52" s="213"/>
      <c r="AH52" s="213"/>
      <c r="AM52" s="213"/>
    </row>
    <row r="53" spans="1:43" x14ac:dyDescent="0.2">
      <c r="AE53" s="213"/>
      <c r="AH53" s="213"/>
      <c r="AM53" s="213"/>
    </row>
    <row r="54" spans="1:43" x14ac:dyDescent="0.2">
      <c r="AE54" s="213"/>
      <c r="AH54" s="213"/>
      <c r="AM54" s="213"/>
    </row>
    <row r="55" spans="1:43" x14ac:dyDescent="0.2">
      <c r="AE55" s="213"/>
      <c r="AH55" s="213"/>
      <c r="AM55" s="213"/>
    </row>
    <row r="56" spans="1:43" x14ac:dyDescent="0.2">
      <c r="AE56" s="213"/>
      <c r="AH56" s="213"/>
      <c r="AM56" s="213"/>
    </row>
    <row r="57" spans="1:43" x14ac:dyDescent="0.2">
      <c r="AE57" s="213"/>
      <c r="AH57" s="213"/>
      <c r="AM57" s="213"/>
    </row>
    <row r="58" spans="1:43" x14ac:dyDescent="0.2">
      <c r="AE58" s="213"/>
      <c r="AH58" s="213"/>
      <c r="AM58" s="213"/>
    </row>
    <row r="59" spans="1:43" x14ac:dyDescent="0.2">
      <c r="AE59" s="213"/>
      <c r="AH59" s="213"/>
      <c r="AM59" s="213"/>
    </row>
    <row r="60" spans="1:43" x14ac:dyDescent="0.2">
      <c r="AE60" s="213"/>
      <c r="AH60" s="213"/>
      <c r="AM60" s="213"/>
    </row>
    <row r="61" spans="1:43" x14ac:dyDescent="0.2">
      <c r="AE61" s="213"/>
      <c r="AH61" s="213"/>
      <c r="AM61" s="213"/>
    </row>
    <row r="62" spans="1:43" x14ac:dyDescent="0.2">
      <c r="AE62" s="213"/>
      <c r="AH62" s="213"/>
      <c r="AM62" s="213"/>
    </row>
    <row r="63" spans="1:43" x14ac:dyDescent="0.2">
      <c r="AE63" s="213"/>
      <c r="AH63" s="213"/>
      <c r="AM63" s="213"/>
    </row>
    <row r="64" spans="1:43" x14ac:dyDescent="0.2">
      <c r="AE64" s="213"/>
      <c r="AH64" s="213"/>
      <c r="AM64" s="213"/>
    </row>
    <row r="65" spans="31:39" x14ac:dyDescent="0.2">
      <c r="AE65" s="213"/>
      <c r="AH65" s="213"/>
      <c r="AM65" s="213"/>
    </row>
    <row r="66" spans="31:39" x14ac:dyDescent="0.2">
      <c r="AE66" s="213"/>
      <c r="AH66" s="213"/>
      <c r="AM66" s="213"/>
    </row>
    <row r="67" spans="31:39" x14ac:dyDescent="0.2">
      <c r="AE67" s="213"/>
      <c r="AH67" s="213"/>
      <c r="AM67" s="213"/>
    </row>
    <row r="68" spans="31:39" x14ac:dyDescent="0.2">
      <c r="AE68" s="213"/>
      <c r="AH68" s="213"/>
      <c r="AM68" s="213"/>
    </row>
    <row r="69" spans="31:39" x14ac:dyDescent="0.2">
      <c r="AE69" s="213"/>
      <c r="AH69" s="213"/>
      <c r="AM69" s="213"/>
    </row>
    <row r="70" spans="31:39" x14ac:dyDescent="0.2">
      <c r="AE70" s="213"/>
      <c r="AH70" s="213"/>
      <c r="AM70" s="213"/>
    </row>
    <row r="71" spans="31:39" x14ac:dyDescent="0.2">
      <c r="AE71" s="213"/>
      <c r="AH71" s="213"/>
      <c r="AM71" s="213"/>
    </row>
    <row r="72" spans="31:39" x14ac:dyDescent="0.2">
      <c r="AE72" s="213"/>
      <c r="AH72" s="213"/>
      <c r="AM72" s="213"/>
    </row>
    <row r="73" spans="31:39" x14ac:dyDescent="0.2">
      <c r="AE73" s="213"/>
      <c r="AH73" s="213"/>
      <c r="AM73" s="213"/>
    </row>
    <row r="74" spans="31:39" x14ac:dyDescent="0.2">
      <c r="AE74" s="213"/>
      <c r="AH74" s="213"/>
      <c r="AM74" s="213"/>
    </row>
    <row r="75" spans="31:39" x14ac:dyDescent="0.2">
      <c r="AE75" s="213"/>
      <c r="AH75" s="213"/>
      <c r="AM75" s="213"/>
    </row>
    <row r="76" spans="31:39" x14ac:dyDescent="0.2">
      <c r="AE76" s="213"/>
      <c r="AH76" s="213"/>
      <c r="AM76" s="213"/>
    </row>
    <row r="77" spans="31:39" x14ac:dyDescent="0.2">
      <c r="AE77" s="213"/>
      <c r="AH77" s="213"/>
      <c r="AM77" s="213"/>
    </row>
    <row r="78" spans="31:39" x14ac:dyDescent="0.2">
      <c r="AE78" s="213"/>
      <c r="AH78" s="213"/>
      <c r="AM78" s="213"/>
    </row>
    <row r="79" spans="31:39" x14ac:dyDescent="0.2">
      <c r="AE79" s="213"/>
      <c r="AH79" s="213"/>
      <c r="AM79" s="213"/>
    </row>
    <row r="80" spans="31:39" x14ac:dyDescent="0.2">
      <c r="AE80" s="213"/>
      <c r="AH80" s="213"/>
      <c r="AM80" s="213"/>
    </row>
    <row r="81" spans="31:39" x14ac:dyDescent="0.2">
      <c r="AE81" s="213"/>
      <c r="AH81" s="213"/>
      <c r="AM81" s="213"/>
    </row>
    <row r="82" spans="31:39" x14ac:dyDescent="0.2">
      <c r="AE82" s="213"/>
      <c r="AH82" s="213"/>
      <c r="AM82" s="213"/>
    </row>
    <row r="83" spans="31:39" x14ac:dyDescent="0.2">
      <c r="AE83" s="213"/>
      <c r="AH83" s="213"/>
      <c r="AM83" s="213"/>
    </row>
    <row r="84" spans="31:39" x14ac:dyDescent="0.2">
      <c r="AE84" s="213"/>
      <c r="AH84" s="213"/>
      <c r="AM84" s="213"/>
    </row>
  </sheetData>
  <sortState ref="A2:AS86">
    <sortCondition ref="B2:B86"/>
  </sortState>
  <conditionalFormatting sqref="AP3:AP49">
    <cfRule type="containsText" dxfId="0" priority="2" operator="containsText" text="auto">
      <formula>NOT(ISERROR(SEARCH("auto",AP3)))</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4"/>
  <sheetViews>
    <sheetView workbookViewId="0">
      <selection activeCell="C22" sqref="C22"/>
    </sheetView>
  </sheetViews>
  <sheetFormatPr defaultRowHeight="15" x14ac:dyDescent="0.25"/>
  <cols>
    <col min="1" max="1" width="37" customWidth="1"/>
    <col min="2" max="2" width="20.28515625" bestFit="1" customWidth="1"/>
    <col min="3" max="3" width="16.42578125" bestFit="1" customWidth="1"/>
    <col min="4" max="4" width="12.85546875" bestFit="1" customWidth="1"/>
    <col min="5" max="5" width="16.42578125" bestFit="1" customWidth="1"/>
    <col min="7" max="7" width="16.42578125" style="22" bestFit="1" customWidth="1"/>
  </cols>
  <sheetData>
    <row r="1" spans="1:7" ht="15.75" x14ac:dyDescent="0.25">
      <c r="A1" s="20"/>
      <c r="B1" s="21" t="s">
        <v>2</v>
      </c>
      <c r="C1" s="245" t="s">
        <v>0</v>
      </c>
      <c r="D1" s="246"/>
      <c r="E1" s="247" t="s">
        <v>30</v>
      </c>
      <c r="F1" s="248"/>
    </row>
    <row r="2" spans="1:7" ht="45.75" thickBot="1" x14ac:dyDescent="0.3">
      <c r="A2" s="23"/>
      <c r="B2" s="24" t="s">
        <v>1</v>
      </c>
      <c r="C2" s="25" t="s">
        <v>14</v>
      </c>
      <c r="D2" s="90" t="s">
        <v>60</v>
      </c>
      <c r="E2" s="25" t="s">
        <v>14</v>
      </c>
      <c r="F2" s="26" t="s">
        <v>60</v>
      </c>
      <c r="G2" s="27"/>
    </row>
    <row r="3" spans="1:7" x14ac:dyDescent="0.25">
      <c r="A3" s="28" t="s">
        <v>31</v>
      </c>
      <c r="B3" s="29"/>
      <c r="C3" s="30">
        <v>6.2899999999999998E-2</v>
      </c>
      <c r="D3" s="31">
        <v>6.8900000000000003E-2</v>
      </c>
      <c r="E3" s="32">
        <v>4.19E-2</v>
      </c>
      <c r="F3" s="33">
        <v>0.16250000000000001</v>
      </c>
      <c r="G3" s="34"/>
    </row>
    <row r="4" spans="1:7" ht="17.25" x14ac:dyDescent="0.25">
      <c r="A4" s="35" t="s">
        <v>32</v>
      </c>
      <c r="B4" s="36" t="s">
        <v>33</v>
      </c>
      <c r="C4" s="37"/>
      <c r="D4" s="38"/>
      <c r="E4" s="39"/>
      <c r="F4" s="40"/>
      <c r="G4" s="41"/>
    </row>
    <row r="5" spans="1:7" ht="15.75" x14ac:dyDescent="0.25">
      <c r="A5" s="35" t="s">
        <v>34</v>
      </c>
      <c r="B5" s="42"/>
      <c r="C5" s="43">
        <f>C3*1.5</f>
        <v>9.4349999999999989E-2</v>
      </c>
      <c r="D5" s="44">
        <f>D3*1.5</f>
        <v>0.10335</v>
      </c>
      <c r="E5" s="45"/>
      <c r="F5" s="46"/>
      <c r="G5" s="47"/>
    </row>
    <row r="6" spans="1:7" ht="16.5" thickBot="1" x14ac:dyDescent="0.3">
      <c r="A6" s="48" t="s">
        <v>35</v>
      </c>
      <c r="B6" s="49"/>
      <c r="C6" s="50"/>
      <c r="D6" s="51"/>
      <c r="E6" s="52">
        <f>E3*1.5</f>
        <v>6.2850000000000003E-2</v>
      </c>
      <c r="F6" s="53">
        <f>F3*0.5</f>
        <v>8.1250000000000003E-2</v>
      </c>
      <c r="G6" s="34"/>
    </row>
    <row r="7" spans="1:7" x14ac:dyDescent="0.25">
      <c r="B7" s="22"/>
      <c r="C7" s="34"/>
      <c r="D7" s="34"/>
      <c r="E7" s="34"/>
      <c r="F7" s="34"/>
    </row>
    <row r="8" spans="1:7" x14ac:dyDescent="0.25">
      <c r="A8" s="1" t="s">
        <v>61</v>
      </c>
    </row>
    <row r="9" spans="1:7" s="2" customFormat="1" x14ac:dyDescent="0.25">
      <c r="G9" s="22"/>
    </row>
    <row r="10" spans="1:7" s="2" customFormat="1" x14ac:dyDescent="0.25">
      <c r="A10" s="262" t="s">
        <v>200</v>
      </c>
      <c r="G10" s="22"/>
    </row>
    <row r="11" spans="1:7" s="2" customFormat="1" x14ac:dyDescent="0.25">
      <c r="A11" s="275" t="s">
        <v>201</v>
      </c>
      <c r="G11" s="22"/>
    </row>
    <row r="12" spans="1:7" s="2" customFormat="1" x14ac:dyDescent="0.25">
      <c r="A12" s="275" t="s">
        <v>202</v>
      </c>
      <c r="G12" s="22"/>
    </row>
    <row r="13" spans="1:7" s="2" customFormat="1" x14ac:dyDescent="0.25">
      <c r="A13" s="276" t="s">
        <v>203</v>
      </c>
      <c r="G13" s="22"/>
    </row>
    <row r="14" spans="1:7" s="2" customFormat="1" x14ac:dyDescent="0.25">
      <c r="A14" s="275" t="s">
        <v>204</v>
      </c>
      <c r="G14" s="22"/>
    </row>
  </sheetData>
  <mergeCells count="2">
    <mergeCell ref="C1:D1"/>
    <mergeCell ref="E1:F1"/>
  </mergeCells>
  <hyperlinks>
    <hyperlink ref="A13" r:id="rId1" display="“T9” updates this method to calculate floors using total raw count sums to arrive at CMA thresholds. This method matches that used by Statistics Canada. " xr:uid="{5DA45382-BFFD-4EF1-9DD3-F59606A6F733}"/>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6"/>
  <sheetViews>
    <sheetView tabSelected="1" workbookViewId="0">
      <selection activeCell="I14" sqref="I14"/>
    </sheetView>
  </sheetViews>
  <sheetFormatPr defaultRowHeight="15" x14ac:dyDescent="0.25"/>
  <cols>
    <col min="1" max="1" width="12.7109375" customWidth="1"/>
    <col min="2" max="8" width="10.7109375" customWidth="1"/>
    <col min="9" max="9" width="11" customWidth="1"/>
  </cols>
  <sheetData>
    <row r="1" spans="1:17" ht="67.5" customHeight="1" thickBot="1" x14ac:dyDescent="0.3">
      <c r="B1" s="249" t="s">
        <v>76</v>
      </c>
      <c r="C1" s="259"/>
      <c r="D1" s="260" t="s">
        <v>45</v>
      </c>
      <c r="E1" s="261"/>
      <c r="F1" s="15"/>
      <c r="G1" s="15"/>
      <c r="H1" s="15"/>
      <c r="J1" s="250" t="s">
        <v>205</v>
      </c>
      <c r="K1" s="251"/>
      <c r="L1" s="251"/>
      <c r="M1" s="251"/>
      <c r="N1" s="251"/>
      <c r="O1" s="251"/>
      <c r="P1" s="251"/>
      <c r="Q1" s="252"/>
    </row>
    <row r="2" spans="1:17" ht="51.75" thickBot="1" x14ac:dyDescent="0.3">
      <c r="A2" s="224" t="s">
        <v>41</v>
      </c>
      <c r="B2" s="55" t="s">
        <v>36</v>
      </c>
      <c r="C2" s="56" t="s">
        <v>37</v>
      </c>
      <c r="D2" s="55" t="s">
        <v>38</v>
      </c>
      <c r="E2" s="56" t="s">
        <v>39</v>
      </c>
      <c r="F2" s="55" t="s">
        <v>40</v>
      </c>
      <c r="G2" s="56" t="s">
        <v>43</v>
      </c>
      <c r="H2" s="57" t="s">
        <v>44</v>
      </c>
      <c r="J2" s="253"/>
      <c r="K2" s="254"/>
      <c r="L2" s="254"/>
      <c r="M2" s="254"/>
      <c r="N2" s="254"/>
      <c r="O2" s="254"/>
      <c r="P2" s="254"/>
      <c r="Q2" s="255"/>
    </row>
    <row r="3" spans="1:17" x14ac:dyDescent="0.25">
      <c r="A3" s="58" t="s">
        <v>4</v>
      </c>
      <c r="B3" s="59">
        <v>50732.72006516</v>
      </c>
      <c r="C3" s="60">
        <f>B3/B8</f>
        <v>0.27141358582695579</v>
      </c>
      <c r="D3" s="59">
        <v>49327</v>
      </c>
      <c r="E3" s="61">
        <f>D3/D8</f>
        <v>0.23255934560712854</v>
      </c>
      <c r="F3" s="62">
        <f t="shared" ref="F3:F8" si="0">D3-B3</f>
        <v>-1405.7200651599996</v>
      </c>
      <c r="G3" s="61">
        <f t="shared" ref="G3:G8" si="1">F3/B3</f>
        <v>-2.7708351993634944E-2</v>
      </c>
      <c r="H3" s="63">
        <f>F3/F8</f>
        <v>-5.5816522094465609E-2</v>
      </c>
      <c r="J3" s="256"/>
      <c r="K3" s="257"/>
      <c r="L3" s="257"/>
      <c r="M3" s="257"/>
      <c r="N3" s="257"/>
      <c r="O3" s="257"/>
      <c r="P3" s="257"/>
      <c r="Q3" s="258"/>
    </row>
    <row r="4" spans="1:17" x14ac:dyDescent="0.25">
      <c r="A4" s="64" t="s">
        <v>5</v>
      </c>
      <c r="B4" s="65">
        <v>25395</v>
      </c>
      <c r="C4" s="66">
        <f>B4/B8</f>
        <v>0.13586001308865175</v>
      </c>
      <c r="D4" s="65">
        <v>25366</v>
      </c>
      <c r="E4" s="67">
        <f>D4/D8</f>
        <v>0.1195917116522477</v>
      </c>
      <c r="F4" s="68">
        <f>D4-B4</f>
        <v>-29</v>
      </c>
      <c r="G4" s="67">
        <f>F4/B4</f>
        <v>-1.141957078164993E-3</v>
      </c>
      <c r="H4" s="69">
        <f>F4/F8</f>
        <v>-1.1514946544888822E-3</v>
      </c>
    </row>
    <row r="5" spans="1:17" x14ac:dyDescent="0.25">
      <c r="A5" s="70" t="s">
        <v>6</v>
      </c>
      <c r="B5" s="71">
        <v>69885.868594600004</v>
      </c>
      <c r="C5" s="72">
        <f>B5/B8</f>
        <v>0.37388048915038991</v>
      </c>
      <c r="D5" s="71">
        <v>83449</v>
      </c>
      <c r="E5" s="73">
        <f>D5/D8</f>
        <v>0.39343249805520852</v>
      </c>
      <c r="F5" s="74">
        <f t="shared" si="0"/>
        <v>13563.131405399996</v>
      </c>
      <c r="G5" s="73">
        <f t="shared" si="1"/>
        <v>0.19407545013253227</v>
      </c>
      <c r="H5" s="75">
        <f>F5/F8</f>
        <v>0.53854735556718536</v>
      </c>
      <c r="J5" s="117"/>
      <c r="K5" s="117"/>
    </row>
    <row r="6" spans="1:17" x14ac:dyDescent="0.25">
      <c r="A6" s="76" t="s">
        <v>2</v>
      </c>
      <c r="B6" s="77">
        <v>40906.752525759999</v>
      </c>
      <c r="C6" s="78">
        <f>B6/B8</f>
        <v>0.21884591193400241</v>
      </c>
      <c r="D6" s="77">
        <v>53963</v>
      </c>
      <c r="E6" s="79">
        <f>D6/D8</f>
        <v>0.25441644468541524</v>
      </c>
      <c r="F6" s="80">
        <f t="shared" si="0"/>
        <v>13056.247474240001</v>
      </c>
      <c r="G6" s="79">
        <f t="shared" si="1"/>
        <v>0.31917096000270756</v>
      </c>
      <c r="H6" s="81">
        <f>F6/F8</f>
        <v>0.51842066118176999</v>
      </c>
      <c r="J6" s="117"/>
      <c r="K6" s="117"/>
    </row>
    <row r="7" spans="1:17" ht="15.75" thickBot="1" x14ac:dyDescent="0.3">
      <c r="A7" s="225" t="s">
        <v>77</v>
      </c>
      <c r="B7" s="226"/>
      <c r="C7" s="227"/>
      <c r="D7" s="226"/>
      <c r="E7" s="228"/>
      <c r="F7" s="229"/>
      <c r="G7" s="228"/>
      <c r="H7" s="230"/>
    </row>
    <row r="8" spans="1:17" ht="15.75" thickBot="1" x14ac:dyDescent="0.3">
      <c r="A8" s="82" t="s">
        <v>7</v>
      </c>
      <c r="B8" s="83">
        <f>SUM(B3:B6)</f>
        <v>186920.34118552002</v>
      </c>
      <c r="C8" s="84"/>
      <c r="D8" s="83">
        <f>SUM(D3:D6)</f>
        <v>212105</v>
      </c>
      <c r="E8" s="85"/>
      <c r="F8" s="86">
        <f t="shared" si="0"/>
        <v>25184.658814479975</v>
      </c>
      <c r="G8" s="87">
        <f t="shared" si="1"/>
        <v>0.13473471455674257</v>
      </c>
      <c r="H8" s="88"/>
      <c r="I8" s="89"/>
    </row>
    <row r="9" spans="1:17" ht="15.75" thickBot="1" x14ac:dyDescent="0.3">
      <c r="A9" s="217"/>
      <c r="B9" s="218"/>
      <c r="C9" s="219"/>
      <c r="D9" s="218"/>
      <c r="E9" s="220"/>
      <c r="F9" s="221"/>
      <c r="G9" s="222"/>
      <c r="H9" s="223"/>
    </row>
    <row r="10" spans="1:17" ht="51.75" thickBot="1" x14ac:dyDescent="0.3">
      <c r="A10" s="224" t="s">
        <v>41</v>
      </c>
      <c r="B10" s="55" t="s">
        <v>46</v>
      </c>
      <c r="C10" s="56" t="s">
        <v>47</v>
      </c>
      <c r="D10" s="55" t="s">
        <v>48</v>
      </c>
      <c r="E10" s="56" t="s">
        <v>49</v>
      </c>
      <c r="F10" s="55" t="s">
        <v>50</v>
      </c>
      <c r="G10" s="56" t="s">
        <v>51</v>
      </c>
      <c r="H10" s="57" t="s">
        <v>52</v>
      </c>
    </row>
    <row r="11" spans="1:17" x14ac:dyDescent="0.25">
      <c r="A11" s="58" t="s">
        <v>4</v>
      </c>
      <c r="B11" s="59">
        <v>27793.128767921</v>
      </c>
      <c r="C11" s="60">
        <f>B11/B16</f>
        <v>0.30984412342773282</v>
      </c>
      <c r="D11" s="59">
        <v>28234</v>
      </c>
      <c r="E11" s="61">
        <f>D11/D16</f>
        <v>0.26615259893290094</v>
      </c>
      <c r="F11" s="62">
        <f t="shared" ref="F11:F16" si="2">D11-B11</f>
        <v>440.87123207900004</v>
      </c>
      <c r="G11" s="61">
        <f t="shared" ref="G11:G16" si="3">F11/B11</f>
        <v>1.5862598117699377E-2</v>
      </c>
      <c r="H11" s="63">
        <f>F11/F16</f>
        <v>2.6912517662717024E-2</v>
      </c>
      <c r="J11" s="117"/>
      <c r="K11" s="117"/>
    </row>
    <row r="12" spans="1:17" x14ac:dyDescent="0.25">
      <c r="A12" s="64" t="s">
        <v>5</v>
      </c>
      <c r="B12" s="65">
        <v>13093</v>
      </c>
      <c r="C12" s="66">
        <f>B12/B16</f>
        <v>0.14596374312206536</v>
      </c>
      <c r="D12" s="65">
        <v>14144</v>
      </c>
      <c r="E12" s="67">
        <f>D12/D16</f>
        <v>0.13333081955468412</v>
      </c>
      <c r="F12" s="68">
        <f>D12-B12</f>
        <v>1051</v>
      </c>
      <c r="G12" s="67">
        <f>F12/B12</f>
        <v>8.0271901015809971E-2</v>
      </c>
      <c r="H12" s="69">
        <f>F12/F16</f>
        <v>6.4157182427469372E-2</v>
      </c>
    </row>
    <row r="13" spans="1:17" x14ac:dyDescent="0.25">
      <c r="A13" s="70" t="s">
        <v>6</v>
      </c>
      <c r="B13" s="71">
        <v>30607.165991350001</v>
      </c>
      <c r="C13" s="72">
        <f>B13/B16</f>
        <v>0.34121565068783527</v>
      </c>
      <c r="D13" s="71">
        <v>37828</v>
      </c>
      <c r="E13" s="73">
        <f>D13/D16</f>
        <v>0.35659207028525103</v>
      </c>
      <c r="F13" s="74">
        <f t="shared" si="2"/>
        <v>7220.8340086499993</v>
      </c>
      <c r="G13" s="73">
        <f t="shared" si="3"/>
        <v>0.23591971928046865</v>
      </c>
      <c r="H13" s="75">
        <f>F13/F16</f>
        <v>0.44078816819356131</v>
      </c>
      <c r="J13" s="117"/>
      <c r="K13" s="117"/>
    </row>
    <row r="14" spans="1:17" x14ac:dyDescent="0.25">
      <c r="A14" s="76" t="s">
        <v>2</v>
      </c>
      <c r="B14" s="77">
        <v>18207.063151191</v>
      </c>
      <c r="C14" s="78">
        <f>B14/B16</f>
        <v>0.20297648276236654</v>
      </c>
      <c r="D14" s="77">
        <v>25876</v>
      </c>
      <c r="E14" s="79">
        <f>D14/D16</f>
        <v>0.24392451122716388</v>
      </c>
      <c r="F14" s="80">
        <f t="shared" si="2"/>
        <v>7668.9368488090004</v>
      </c>
      <c r="G14" s="79">
        <f t="shared" si="3"/>
        <v>0.42120669243174141</v>
      </c>
      <c r="H14" s="81">
        <f>F14/F16</f>
        <v>0.4681421317162523</v>
      </c>
      <c r="J14" s="117"/>
      <c r="K14" s="117"/>
    </row>
    <row r="15" spans="1:17" ht="15.75" thickBot="1" x14ac:dyDescent="0.3">
      <c r="A15" s="225" t="s">
        <v>77</v>
      </c>
      <c r="B15" s="226"/>
      <c r="C15" s="227"/>
      <c r="D15" s="226"/>
      <c r="E15" s="228"/>
      <c r="F15" s="229"/>
      <c r="G15" s="228"/>
      <c r="H15" s="230"/>
      <c r="I15" s="89"/>
    </row>
    <row r="16" spans="1:17" ht="15.75" thickBot="1" x14ac:dyDescent="0.3">
      <c r="A16" s="82" t="s">
        <v>7</v>
      </c>
      <c r="B16" s="83">
        <f>SUM(B11:B14)</f>
        <v>89700.357910462</v>
      </c>
      <c r="C16" s="84"/>
      <c r="D16" s="83">
        <f>SUM(D11:D14)</f>
        <v>106082</v>
      </c>
      <c r="E16" s="85"/>
      <c r="F16" s="86">
        <f t="shared" si="2"/>
        <v>16381.642089538</v>
      </c>
      <c r="G16" s="87">
        <f t="shared" si="3"/>
        <v>0.18262627341899784</v>
      </c>
      <c r="H16" s="88"/>
    </row>
    <row r="17" spans="1:11" ht="15.75" thickBot="1" x14ac:dyDescent="0.3">
      <c r="A17" s="217"/>
      <c r="B17" s="218"/>
      <c r="C17" s="219"/>
      <c r="D17" s="218"/>
      <c r="E17" s="220"/>
      <c r="F17" s="221"/>
      <c r="G17" s="222"/>
      <c r="H17" s="223"/>
    </row>
    <row r="18" spans="1:11" ht="64.5" thickBot="1" x14ac:dyDescent="0.3">
      <c r="A18" s="224" t="s">
        <v>41</v>
      </c>
      <c r="B18" s="55" t="s">
        <v>53</v>
      </c>
      <c r="C18" s="56" t="s">
        <v>54</v>
      </c>
      <c r="D18" s="55" t="s">
        <v>55</v>
      </c>
      <c r="E18" s="56" t="s">
        <v>56</v>
      </c>
      <c r="F18" s="55" t="s">
        <v>57</v>
      </c>
      <c r="G18" s="56" t="s">
        <v>58</v>
      </c>
      <c r="H18" s="57" t="s">
        <v>59</v>
      </c>
    </row>
    <row r="19" spans="1:11" x14ac:dyDescent="0.25">
      <c r="A19" s="58" t="s">
        <v>4</v>
      </c>
      <c r="B19" s="59">
        <v>24814.259144758002</v>
      </c>
      <c r="C19" s="60">
        <f>B19/B24</f>
        <v>0.29978389789923265</v>
      </c>
      <c r="D19" s="59">
        <v>24866</v>
      </c>
      <c r="E19" s="61">
        <f>D19/D24</f>
        <v>0.26016719503646274</v>
      </c>
      <c r="F19" s="62">
        <f t="shared" ref="F19:F24" si="4">D19-B19</f>
        <v>51.740855241998361</v>
      </c>
      <c r="G19" s="61">
        <f t="shared" ref="G19:G24" si="5">F19/B19</f>
        <v>2.0851259326405717E-3</v>
      </c>
      <c r="H19" s="63">
        <f>F19/F24</f>
        <v>4.0412510980152184E-3</v>
      </c>
      <c r="J19" s="117"/>
      <c r="K19" s="117"/>
    </row>
    <row r="20" spans="1:11" x14ac:dyDescent="0.25">
      <c r="A20" s="64" t="s">
        <v>5</v>
      </c>
      <c r="B20" s="65">
        <v>12134</v>
      </c>
      <c r="C20" s="66">
        <f>B20/B24</f>
        <v>0.14659223940109958</v>
      </c>
      <c r="D20" s="65">
        <v>12334</v>
      </c>
      <c r="E20" s="67">
        <f>D20/D24</f>
        <v>0.12904778346254853</v>
      </c>
      <c r="F20" s="68">
        <f>D20-B20</f>
        <v>200</v>
      </c>
      <c r="G20" s="67">
        <f>F20/B20</f>
        <v>1.6482610845557938E-2</v>
      </c>
      <c r="H20" s="69">
        <f>F20/F24</f>
        <v>1.5621122144633244E-2</v>
      </c>
    </row>
    <row r="21" spans="1:11" x14ac:dyDescent="0.25">
      <c r="A21" s="70" t="s">
        <v>6</v>
      </c>
      <c r="B21" s="71">
        <v>29328.304391574999</v>
      </c>
      <c r="C21" s="72">
        <f>B21/B24</f>
        <v>0.35431859391775855</v>
      </c>
      <c r="D21" s="71">
        <v>35935</v>
      </c>
      <c r="E21" s="73">
        <f>D21/D24</f>
        <v>0.37597957667639703</v>
      </c>
      <c r="F21" s="74">
        <f t="shared" si="4"/>
        <v>6606.6956084250014</v>
      </c>
      <c r="G21" s="73">
        <f t="shared" si="5"/>
        <v>0.22526687940141793</v>
      </c>
      <c r="H21" s="75">
        <f>F21/F24</f>
        <v>0.51601999535809495</v>
      </c>
      <c r="J21" s="117"/>
      <c r="K21" s="117"/>
    </row>
    <row r="22" spans="1:11" x14ac:dyDescent="0.25">
      <c r="A22" s="76" t="s">
        <v>2</v>
      </c>
      <c r="B22" s="77">
        <v>16497.258935942999</v>
      </c>
      <c r="C22" s="78">
        <f>B22/B24</f>
        <v>0.19930526878190913</v>
      </c>
      <c r="D22" s="77">
        <v>22442</v>
      </c>
      <c r="E22" s="79">
        <f>D22/D24</f>
        <v>0.2348054448245917</v>
      </c>
      <c r="F22" s="80">
        <f t="shared" si="4"/>
        <v>5944.7410640570015</v>
      </c>
      <c r="G22" s="79">
        <f t="shared" si="5"/>
        <v>0.36034719992816761</v>
      </c>
      <c r="H22" s="81">
        <f>F22/F24</f>
        <v>0.46431763139925714</v>
      </c>
      <c r="J22" s="117"/>
      <c r="K22" s="117"/>
    </row>
    <row r="23" spans="1:11" ht="15.75" thickBot="1" x14ac:dyDescent="0.3">
      <c r="A23" s="225" t="s">
        <v>77</v>
      </c>
      <c r="B23" s="226"/>
      <c r="C23" s="227"/>
      <c r="D23" s="226"/>
      <c r="E23" s="228"/>
      <c r="F23" s="229"/>
      <c r="G23" s="228"/>
      <c r="H23" s="230"/>
    </row>
    <row r="24" spans="1:11" ht="15.75" thickBot="1" x14ac:dyDescent="0.3">
      <c r="A24" s="82" t="s">
        <v>7</v>
      </c>
      <c r="B24" s="83">
        <f>SUM(B19:B22)</f>
        <v>82773.822472276006</v>
      </c>
      <c r="C24" s="84"/>
      <c r="D24" s="83">
        <f>SUM(D19:D22)</f>
        <v>95577</v>
      </c>
      <c r="E24" s="85"/>
      <c r="F24" s="86">
        <f t="shared" si="4"/>
        <v>12803.177527723994</v>
      </c>
      <c r="G24" s="87">
        <f t="shared" si="5"/>
        <v>0.15467664951696836</v>
      </c>
      <c r="H24" s="88"/>
    </row>
    <row r="25" spans="1:11" x14ac:dyDescent="0.25">
      <c r="B25" s="89"/>
      <c r="C25" s="2"/>
      <c r="D25" s="2"/>
      <c r="E25" s="2"/>
      <c r="F25" s="2"/>
      <c r="G25" s="2"/>
    </row>
    <row r="26" spans="1:11" x14ac:dyDescent="0.25">
      <c r="B26" s="89"/>
      <c r="C26" s="2"/>
      <c r="D26" s="2"/>
      <c r="E26" s="2"/>
      <c r="F26" s="2"/>
      <c r="G26" s="2"/>
    </row>
  </sheetData>
  <mergeCells count="3">
    <mergeCell ref="B1:C1"/>
    <mergeCell ref="D1:E1"/>
    <mergeCell ref="J1:Q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INFO</vt:lpstr>
      <vt:lpstr>2006 Original</vt:lpstr>
      <vt:lpstr>2016 Original</vt:lpstr>
      <vt:lpstr>2016 CTDataMaker</vt:lpstr>
      <vt:lpstr>Thresholds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Created by Lyra Hindrichs;Edited by Chris Willms</dc:creator>
  <cp:lastModifiedBy>User</cp:lastModifiedBy>
  <dcterms:created xsi:type="dcterms:W3CDTF">2018-05-09T18:33:31Z</dcterms:created>
  <dcterms:modified xsi:type="dcterms:W3CDTF">2018-08-03T02:02:47Z</dcterms:modified>
</cp:coreProperties>
</file>