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User\Documents\Cdn Suburbs\Classification Work\00 - v4 DataMakers\"/>
    </mc:Choice>
  </mc:AlternateContent>
  <xr:revisionPtr revIDLastSave="0" documentId="13_ncr:1_{3336D8BF-F485-464D-B937-1ED0E22DFD9D}" xr6:coauthVersionLast="34" xr6:coauthVersionMax="34" xr10:uidLastSave="{00000000-0000-0000-0000-000000000000}"/>
  <bookViews>
    <workbookView xWindow="0" yWindow="0" windowWidth="28800" windowHeight="12345" tabRatio="503" activeTab="5" xr2:uid="{00000000-000D-0000-FFFF-FFFF00000000}"/>
  </bookViews>
  <sheets>
    <sheet name="INFO" sheetId="7" r:id="rId1"/>
    <sheet name="2006 Original" sheetId="5" r:id="rId2"/>
    <sheet name="2016 Original" sheetId="6" r:id="rId3"/>
    <sheet name="2016 CTDataMaker" sheetId="1" r:id="rId4"/>
    <sheet name="Thresholds" sheetId="2" r:id="rId5"/>
    <sheet name="Summary" sheetId="3" r:id="rId6"/>
  </sheets>
  <calcPr calcId="179021"/>
</workbook>
</file>

<file path=xl/calcChain.xml><?xml version="1.0" encoding="utf-8"?>
<calcChain xmlns="http://schemas.openxmlformats.org/spreadsheetml/2006/main">
  <c r="D24" i="3" l="1"/>
  <c r="E22" i="3" s="1"/>
  <c r="B24" i="3"/>
  <c r="F24" i="3" s="1"/>
  <c r="F22" i="3"/>
  <c r="F21" i="3"/>
  <c r="G21" i="3" s="1"/>
  <c r="F19" i="3"/>
  <c r="G19" i="3" s="1"/>
  <c r="D16" i="3"/>
  <c r="E14" i="3" s="1"/>
  <c r="B16" i="3"/>
  <c r="C11" i="3" s="1"/>
  <c r="F14" i="3"/>
  <c r="G14" i="3" s="1"/>
  <c r="F13" i="3"/>
  <c r="G13" i="3" s="1"/>
  <c r="F11" i="3"/>
  <c r="G11" i="3" s="1"/>
  <c r="D8" i="3"/>
  <c r="E3" i="3" s="1"/>
  <c r="B8" i="3"/>
  <c r="C5" i="3" s="1"/>
  <c r="F6" i="3"/>
  <c r="G6" i="3" s="1"/>
  <c r="F5" i="3"/>
  <c r="F3" i="3"/>
  <c r="E19" i="3" l="1"/>
  <c r="E5" i="3"/>
  <c r="E6" i="3"/>
  <c r="C14" i="3"/>
  <c r="C13" i="3"/>
  <c r="E11" i="3"/>
  <c r="E13" i="3"/>
  <c r="F8" i="3"/>
  <c r="H6" i="3" s="1"/>
  <c r="E21" i="3"/>
  <c r="C21" i="3"/>
  <c r="C19" i="3"/>
  <c r="C6" i="3"/>
  <c r="C3" i="3"/>
  <c r="G24" i="3"/>
  <c r="H21" i="3"/>
  <c r="H19" i="3"/>
  <c r="H22" i="3"/>
  <c r="G3" i="3"/>
  <c r="G5" i="3"/>
  <c r="G8" i="3"/>
  <c r="F16" i="3"/>
  <c r="G22" i="3"/>
  <c r="C22" i="3"/>
  <c r="H3" i="3" l="1"/>
  <c r="H5" i="3"/>
  <c r="G16" i="3"/>
  <c r="H14" i="3"/>
  <c r="H11" i="3"/>
  <c r="H13" i="3"/>
  <c r="AK3" i="1" l="1"/>
  <c r="AL3" i="1" s="1"/>
  <c r="AM3" i="1" s="1"/>
  <c r="AK4" i="1"/>
  <c r="AL4" i="1" s="1"/>
  <c r="AM4" i="1" s="1"/>
  <c r="AK5" i="1"/>
  <c r="AL5" i="1" s="1"/>
  <c r="AM5" i="1" s="1"/>
  <c r="AK6" i="1"/>
  <c r="AL6" i="1" s="1"/>
  <c r="AM6" i="1" s="1"/>
  <c r="AK7" i="1"/>
  <c r="AL7" i="1" s="1"/>
  <c r="AM7" i="1" s="1"/>
  <c r="AK8" i="1"/>
  <c r="AL8" i="1" s="1"/>
  <c r="AM8" i="1" s="1"/>
  <c r="AK9" i="1"/>
  <c r="AL9" i="1" s="1"/>
  <c r="AM9" i="1" s="1"/>
  <c r="AK10" i="1"/>
  <c r="AL10" i="1" s="1"/>
  <c r="AM10" i="1" s="1"/>
  <c r="AK11" i="1"/>
  <c r="AL11" i="1" s="1"/>
  <c r="AM11" i="1" s="1"/>
  <c r="AK12" i="1"/>
  <c r="AL12" i="1" s="1"/>
  <c r="AM12" i="1" s="1"/>
  <c r="AK13" i="1"/>
  <c r="AL13" i="1" s="1"/>
  <c r="AM13" i="1" s="1"/>
  <c r="AK14" i="1"/>
  <c r="AL14" i="1" s="1"/>
  <c r="AM14" i="1" s="1"/>
  <c r="AK15" i="1"/>
  <c r="AL15" i="1" s="1"/>
  <c r="AM15" i="1" s="1"/>
  <c r="AK16" i="1"/>
  <c r="AL16" i="1" s="1"/>
  <c r="AM16" i="1" s="1"/>
  <c r="AK17" i="1"/>
  <c r="AL17" i="1" s="1"/>
  <c r="AM17" i="1" s="1"/>
  <c r="AK18" i="1"/>
  <c r="AL18" i="1" s="1"/>
  <c r="AM18" i="1" s="1"/>
  <c r="AK19" i="1"/>
  <c r="AL19" i="1" s="1"/>
  <c r="AM19" i="1" s="1"/>
  <c r="AK20" i="1"/>
  <c r="AL20" i="1" s="1"/>
  <c r="AM20" i="1" s="1"/>
  <c r="AK21" i="1"/>
  <c r="AL21" i="1" s="1"/>
  <c r="AM21" i="1" s="1"/>
  <c r="AK22" i="1"/>
  <c r="AL22" i="1" s="1"/>
  <c r="AM22" i="1" s="1"/>
  <c r="AK23" i="1"/>
  <c r="AL23" i="1" s="1"/>
  <c r="AM23" i="1" s="1"/>
  <c r="AK24" i="1"/>
  <c r="AL24" i="1" s="1"/>
  <c r="AM24" i="1" s="1"/>
  <c r="AK25" i="1"/>
  <c r="AL25" i="1" s="1"/>
  <c r="AM25" i="1" s="1"/>
  <c r="AK26" i="1"/>
  <c r="AL26" i="1" s="1"/>
  <c r="AM26" i="1" s="1"/>
  <c r="AK27" i="1"/>
  <c r="AL27" i="1" s="1"/>
  <c r="AM27" i="1" s="1"/>
  <c r="AK28" i="1"/>
  <c r="AL28" i="1" s="1"/>
  <c r="AM28" i="1" s="1"/>
  <c r="AK29" i="1"/>
  <c r="AL29" i="1" s="1"/>
  <c r="AM29" i="1" s="1"/>
  <c r="AK30" i="1"/>
  <c r="AL30" i="1" s="1"/>
  <c r="AM30" i="1" s="1"/>
  <c r="AK31" i="1"/>
  <c r="AL31" i="1" s="1"/>
  <c r="AM31" i="1" s="1"/>
  <c r="AK32" i="1"/>
  <c r="AL32" i="1" s="1"/>
  <c r="AM32" i="1" s="1"/>
  <c r="AK33" i="1"/>
  <c r="AL33" i="1" s="1"/>
  <c r="AM33" i="1" s="1"/>
  <c r="AK34" i="1"/>
  <c r="AL34" i="1" s="1"/>
  <c r="AM34" i="1" s="1"/>
  <c r="AK35" i="1"/>
  <c r="AL35" i="1" s="1"/>
  <c r="AM35" i="1" s="1"/>
  <c r="AK36" i="1"/>
  <c r="AL36" i="1" s="1"/>
  <c r="AM36" i="1" s="1"/>
  <c r="AK37" i="1"/>
  <c r="AL37" i="1" s="1"/>
  <c r="AM37" i="1" s="1"/>
  <c r="AK38" i="1"/>
  <c r="AL38" i="1" s="1"/>
  <c r="AM38" i="1" s="1"/>
  <c r="AK39" i="1"/>
  <c r="AL39" i="1" s="1"/>
  <c r="AM39" i="1" s="1"/>
  <c r="AK40" i="1"/>
  <c r="AL40" i="1" s="1"/>
  <c r="AM40" i="1" s="1"/>
  <c r="AK41" i="1"/>
  <c r="AL41" i="1" s="1"/>
  <c r="AM41" i="1" s="1"/>
  <c r="AK42" i="1"/>
  <c r="AL42" i="1" s="1"/>
  <c r="AM42" i="1" s="1"/>
  <c r="AG3" i="1"/>
  <c r="AH3" i="1" s="1"/>
  <c r="AG4" i="1"/>
  <c r="AH4" i="1" s="1"/>
  <c r="AG5" i="1"/>
  <c r="AH5" i="1" s="1"/>
  <c r="AG6" i="1"/>
  <c r="AH6" i="1" s="1"/>
  <c r="AG7" i="1"/>
  <c r="AH7" i="1" s="1"/>
  <c r="AG8" i="1"/>
  <c r="AH8" i="1" s="1"/>
  <c r="AG9" i="1"/>
  <c r="AH9" i="1" s="1"/>
  <c r="AG10" i="1"/>
  <c r="AH10" i="1" s="1"/>
  <c r="AG11" i="1"/>
  <c r="AH11" i="1" s="1"/>
  <c r="AG12" i="1"/>
  <c r="AH12" i="1" s="1"/>
  <c r="AG13" i="1"/>
  <c r="AH13" i="1" s="1"/>
  <c r="AG14" i="1"/>
  <c r="AH14" i="1" s="1"/>
  <c r="AG15" i="1"/>
  <c r="AH15" i="1" s="1"/>
  <c r="AG16" i="1"/>
  <c r="AH16" i="1" s="1"/>
  <c r="AG17" i="1"/>
  <c r="AH17" i="1" s="1"/>
  <c r="AG18" i="1"/>
  <c r="AH18" i="1" s="1"/>
  <c r="AG19" i="1"/>
  <c r="AH19" i="1" s="1"/>
  <c r="AG20" i="1"/>
  <c r="AH20" i="1" s="1"/>
  <c r="AG21" i="1"/>
  <c r="AH21" i="1" s="1"/>
  <c r="AG22" i="1"/>
  <c r="AH22" i="1" s="1"/>
  <c r="AG23" i="1"/>
  <c r="AH23" i="1" s="1"/>
  <c r="AG24" i="1"/>
  <c r="AH24" i="1" s="1"/>
  <c r="AG25" i="1"/>
  <c r="AH25" i="1" s="1"/>
  <c r="AG26" i="1"/>
  <c r="AH26" i="1" s="1"/>
  <c r="AG27" i="1"/>
  <c r="AH27" i="1" s="1"/>
  <c r="AG28" i="1"/>
  <c r="AH28" i="1" s="1"/>
  <c r="AG29" i="1"/>
  <c r="AH29" i="1" s="1"/>
  <c r="AG30" i="1"/>
  <c r="AH30" i="1" s="1"/>
  <c r="AG31" i="1"/>
  <c r="AH31" i="1" s="1"/>
  <c r="AG32" i="1"/>
  <c r="AH32" i="1" s="1"/>
  <c r="AG33" i="1"/>
  <c r="AH33" i="1" s="1"/>
  <c r="AG34" i="1"/>
  <c r="AH34" i="1" s="1"/>
  <c r="AG35" i="1"/>
  <c r="AH35" i="1" s="1"/>
  <c r="AG36" i="1"/>
  <c r="AH36" i="1" s="1"/>
  <c r="AG37" i="1"/>
  <c r="AH37" i="1" s="1"/>
  <c r="AG38" i="1"/>
  <c r="AH38" i="1" s="1"/>
  <c r="AG39" i="1"/>
  <c r="AH39" i="1" s="1"/>
  <c r="AG40" i="1"/>
  <c r="AH40" i="1" s="1"/>
  <c r="AG41" i="1"/>
  <c r="AH41" i="1" s="1"/>
  <c r="AG42" i="1"/>
  <c r="AH42" i="1" s="1"/>
  <c r="AC3" i="1"/>
  <c r="AD3" i="1" s="1"/>
  <c r="AE3" i="1" s="1"/>
  <c r="AC4" i="1"/>
  <c r="AD4" i="1" s="1"/>
  <c r="AE4" i="1" s="1"/>
  <c r="AC5" i="1"/>
  <c r="AD5" i="1" s="1"/>
  <c r="AE5" i="1" s="1"/>
  <c r="AC6" i="1"/>
  <c r="AD6" i="1" s="1"/>
  <c r="AE6" i="1" s="1"/>
  <c r="AC7" i="1"/>
  <c r="AD7" i="1" s="1"/>
  <c r="AE7" i="1" s="1"/>
  <c r="AC8" i="1"/>
  <c r="AD8" i="1" s="1"/>
  <c r="AE8" i="1" s="1"/>
  <c r="AC9" i="1"/>
  <c r="AD9" i="1" s="1"/>
  <c r="AE9" i="1" s="1"/>
  <c r="AC10" i="1"/>
  <c r="AD10" i="1" s="1"/>
  <c r="AE10" i="1" s="1"/>
  <c r="AC11" i="1"/>
  <c r="AD11" i="1" s="1"/>
  <c r="AE11" i="1" s="1"/>
  <c r="AC12" i="1"/>
  <c r="AD12" i="1" s="1"/>
  <c r="AE12" i="1" s="1"/>
  <c r="AC13" i="1"/>
  <c r="AD13" i="1" s="1"/>
  <c r="AE13" i="1" s="1"/>
  <c r="AC14" i="1"/>
  <c r="AD14" i="1" s="1"/>
  <c r="AE14" i="1" s="1"/>
  <c r="AC15" i="1"/>
  <c r="AD15" i="1" s="1"/>
  <c r="AE15" i="1" s="1"/>
  <c r="AC16" i="1"/>
  <c r="AD16" i="1" s="1"/>
  <c r="AE16" i="1" s="1"/>
  <c r="AC17" i="1"/>
  <c r="AD17" i="1" s="1"/>
  <c r="AE17" i="1" s="1"/>
  <c r="AC18" i="1"/>
  <c r="AD18" i="1" s="1"/>
  <c r="AE18" i="1" s="1"/>
  <c r="AC19" i="1"/>
  <c r="AD19" i="1" s="1"/>
  <c r="AE19" i="1" s="1"/>
  <c r="AC20" i="1"/>
  <c r="AD20" i="1" s="1"/>
  <c r="AE20" i="1" s="1"/>
  <c r="AC21" i="1"/>
  <c r="AD21" i="1" s="1"/>
  <c r="AE21" i="1" s="1"/>
  <c r="AC22" i="1"/>
  <c r="AD22" i="1" s="1"/>
  <c r="AE22" i="1" s="1"/>
  <c r="AC23" i="1"/>
  <c r="AD23" i="1" s="1"/>
  <c r="AE23" i="1" s="1"/>
  <c r="AC24" i="1"/>
  <c r="AD24" i="1" s="1"/>
  <c r="AE24" i="1" s="1"/>
  <c r="AC25" i="1"/>
  <c r="AD25" i="1" s="1"/>
  <c r="AE25" i="1" s="1"/>
  <c r="AC26" i="1"/>
  <c r="AD26" i="1" s="1"/>
  <c r="AE26" i="1" s="1"/>
  <c r="AC27" i="1"/>
  <c r="AD27" i="1" s="1"/>
  <c r="AE27" i="1" s="1"/>
  <c r="AC28" i="1"/>
  <c r="AD28" i="1" s="1"/>
  <c r="AE28" i="1" s="1"/>
  <c r="AC29" i="1"/>
  <c r="AD29" i="1" s="1"/>
  <c r="AE29" i="1" s="1"/>
  <c r="AC30" i="1"/>
  <c r="AD30" i="1" s="1"/>
  <c r="AE30" i="1" s="1"/>
  <c r="AC31" i="1"/>
  <c r="AD31" i="1" s="1"/>
  <c r="AE31" i="1" s="1"/>
  <c r="AC32" i="1"/>
  <c r="AD32" i="1" s="1"/>
  <c r="AE32" i="1" s="1"/>
  <c r="AC33" i="1"/>
  <c r="AD33" i="1" s="1"/>
  <c r="AE33" i="1" s="1"/>
  <c r="AC34" i="1"/>
  <c r="AD34" i="1" s="1"/>
  <c r="AE34" i="1" s="1"/>
  <c r="AC35" i="1"/>
  <c r="AD35" i="1" s="1"/>
  <c r="AE35" i="1" s="1"/>
  <c r="AC36" i="1"/>
  <c r="AD36" i="1" s="1"/>
  <c r="AE36" i="1" s="1"/>
  <c r="AC37" i="1"/>
  <c r="AD37" i="1" s="1"/>
  <c r="AE37" i="1" s="1"/>
  <c r="AC38" i="1"/>
  <c r="AD38" i="1" s="1"/>
  <c r="AE38" i="1" s="1"/>
  <c r="AC39" i="1"/>
  <c r="AD39" i="1" s="1"/>
  <c r="AE39" i="1" s="1"/>
  <c r="AC40" i="1"/>
  <c r="AD40" i="1" s="1"/>
  <c r="AE40" i="1" s="1"/>
  <c r="AC41" i="1"/>
  <c r="AD41" i="1" s="1"/>
  <c r="AE41" i="1" s="1"/>
  <c r="AC42" i="1"/>
  <c r="AD42" i="1" s="1"/>
  <c r="AE42" i="1" s="1"/>
  <c r="V38" i="1"/>
  <c r="X38" i="1" s="1"/>
  <c r="X3" i="1"/>
  <c r="X4" i="1"/>
  <c r="X5" i="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9" i="1"/>
  <c r="X40" i="1"/>
  <c r="W3" i="1"/>
  <c r="W4" i="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9" i="1"/>
  <c r="W40" i="1"/>
  <c r="S3" i="1"/>
  <c r="T3" i="1" s="1"/>
  <c r="S4" i="1"/>
  <c r="T4" i="1" s="1"/>
  <c r="S5" i="1"/>
  <c r="T5" i="1" s="1"/>
  <c r="S6" i="1"/>
  <c r="T6" i="1" s="1"/>
  <c r="S7" i="1"/>
  <c r="T7" i="1" s="1"/>
  <c r="S8" i="1"/>
  <c r="T8" i="1" s="1"/>
  <c r="S9" i="1"/>
  <c r="T9" i="1" s="1"/>
  <c r="S10" i="1"/>
  <c r="T10" i="1" s="1"/>
  <c r="S11" i="1"/>
  <c r="T11" i="1" s="1"/>
  <c r="S12" i="1"/>
  <c r="T12" i="1" s="1"/>
  <c r="S13" i="1"/>
  <c r="T13" i="1" s="1"/>
  <c r="S14" i="1"/>
  <c r="T14" i="1" s="1"/>
  <c r="S15" i="1"/>
  <c r="T15" i="1" s="1"/>
  <c r="S16" i="1"/>
  <c r="T16" i="1" s="1"/>
  <c r="S17" i="1"/>
  <c r="T17" i="1" s="1"/>
  <c r="S18" i="1"/>
  <c r="T18" i="1" s="1"/>
  <c r="S19" i="1"/>
  <c r="T19" i="1" s="1"/>
  <c r="S20" i="1"/>
  <c r="T20" i="1" s="1"/>
  <c r="S21" i="1"/>
  <c r="T21" i="1" s="1"/>
  <c r="S22" i="1"/>
  <c r="T22" i="1" s="1"/>
  <c r="S23" i="1"/>
  <c r="T23" i="1" s="1"/>
  <c r="S24" i="1"/>
  <c r="T24" i="1" s="1"/>
  <c r="S25" i="1"/>
  <c r="T25" i="1" s="1"/>
  <c r="S26" i="1"/>
  <c r="T26" i="1" s="1"/>
  <c r="S27" i="1"/>
  <c r="T27" i="1" s="1"/>
  <c r="S28" i="1"/>
  <c r="T28" i="1" s="1"/>
  <c r="S29" i="1"/>
  <c r="T29" i="1" s="1"/>
  <c r="S30" i="1"/>
  <c r="T30" i="1" s="1"/>
  <c r="S31" i="1"/>
  <c r="T31" i="1" s="1"/>
  <c r="S32" i="1"/>
  <c r="T32" i="1" s="1"/>
  <c r="S33" i="1"/>
  <c r="T33" i="1" s="1"/>
  <c r="S34" i="1"/>
  <c r="T34" i="1" s="1"/>
  <c r="S35" i="1"/>
  <c r="T35" i="1" s="1"/>
  <c r="S36" i="1"/>
  <c r="T36" i="1" s="1"/>
  <c r="S39" i="1"/>
  <c r="T39" i="1" s="1"/>
  <c r="S40" i="1"/>
  <c r="T40" i="1" s="1"/>
  <c r="O3" i="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9" i="1"/>
  <c r="O40" i="1"/>
  <c r="N3"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9" i="1"/>
  <c r="N40" i="1"/>
  <c r="J3" i="1"/>
  <c r="Y3" i="1" s="1"/>
  <c r="J4" i="1"/>
  <c r="Y4" i="1" s="1"/>
  <c r="J5" i="1"/>
  <c r="Y5" i="1" s="1"/>
  <c r="J6" i="1"/>
  <c r="Y6" i="1" s="1"/>
  <c r="J7" i="1"/>
  <c r="Y7" i="1" s="1"/>
  <c r="J8" i="1"/>
  <c r="Y8" i="1" s="1"/>
  <c r="J9" i="1"/>
  <c r="Y9" i="1" s="1"/>
  <c r="J10" i="1"/>
  <c r="Y10" i="1" s="1"/>
  <c r="J11" i="1"/>
  <c r="Y11" i="1" s="1"/>
  <c r="J12" i="1"/>
  <c r="Y12" i="1" s="1"/>
  <c r="J13" i="1"/>
  <c r="Y13" i="1" s="1"/>
  <c r="J14" i="1"/>
  <c r="Y14" i="1" s="1"/>
  <c r="J15" i="1"/>
  <c r="Y15" i="1" s="1"/>
  <c r="J16" i="1"/>
  <c r="Y16" i="1" s="1"/>
  <c r="J17" i="1"/>
  <c r="Y17" i="1" s="1"/>
  <c r="J18" i="1"/>
  <c r="Y18" i="1" s="1"/>
  <c r="J19" i="1"/>
  <c r="Y19" i="1" s="1"/>
  <c r="J20" i="1"/>
  <c r="Y20" i="1" s="1"/>
  <c r="J21" i="1"/>
  <c r="Y21" i="1" s="1"/>
  <c r="J22" i="1"/>
  <c r="Y22" i="1" s="1"/>
  <c r="J23" i="1"/>
  <c r="Y23" i="1" s="1"/>
  <c r="J24" i="1"/>
  <c r="Y24" i="1" s="1"/>
  <c r="J25" i="1"/>
  <c r="Y25" i="1" s="1"/>
  <c r="J26" i="1"/>
  <c r="Y26" i="1" s="1"/>
  <c r="J27" i="1"/>
  <c r="Y27" i="1" s="1"/>
  <c r="J28" i="1"/>
  <c r="Y28" i="1" s="1"/>
  <c r="J29" i="1"/>
  <c r="Y29" i="1" s="1"/>
  <c r="J30" i="1"/>
  <c r="Y30" i="1" s="1"/>
  <c r="J31" i="1"/>
  <c r="Y31" i="1" s="1"/>
  <c r="J32" i="1"/>
  <c r="Y32" i="1" s="1"/>
  <c r="J33" i="1"/>
  <c r="Y33" i="1" s="1"/>
  <c r="J34" i="1"/>
  <c r="Y34" i="1" s="1"/>
  <c r="J35" i="1"/>
  <c r="Y35" i="1" s="1"/>
  <c r="J36" i="1"/>
  <c r="Y36" i="1" s="1"/>
  <c r="J37" i="1"/>
  <c r="Y37" i="1" s="1"/>
  <c r="J38" i="1"/>
  <c r="Y38" i="1" s="1"/>
  <c r="J39" i="1"/>
  <c r="Y39" i="1" s="1"/>
  <c r="J40" i="1"/>
  <c r="Y40" i="1" s="1"/>
  <c r="J41" i="1"/>
  <c r="J42" i="1"/>
  <c r="W38" i="1" l="1"/>
  <c r="V37" i="1"/>
  <c r="R38" i="1"/>
  <c r="S38" i="1" s="1"/>
  <c r="T38" i="1" s="1"/>
  <c r="R37" i="1"/>
  <c r="S37" i="1" s="1"/>
  <c r="T37" i="1" s="1"/>
  <c r="M38" i="1"/>
  <c r="M37" i="1"/>
  <c r="X37" i="1" l="1"/>
  <c r="W37" i="1"/>
  <c r="O37" i="1"/>
  <c r="N37" i="1"/>
  <c r="N38" i="1"/>
  <c r="O38" i="1"/>
  <c r="F6" i="2" l="1"/>
  <c r="E6" i="2"/>
  <c r="D5" i="2"/>
  <c r="C5" i="2"/>
  <c r="S2" i="1" l="1"/>
  <c r="T2" i="1" s="1"/>
  <c r="X2" i="1" l="1"/>
  <c r="O2" i="1"/>
  <c r="AK2" i="1" l="1"/>
  <c r="AL2" i="1" s="1"/>
  <c r="AM2" i="1" s="1"/>
  <c r="AG2" i="1"/>
  <c r="AH2" i="1" s="1"/>
  <c r="AC2" i="1"/>
  <c r="AD2" i="1" s="1"/>
  <c r="AE2" i="1" s="1"/>
  <c r="W2" i="1"/>
  <c r="N2" i="1"/>
  <c r="J2" i="1"/>
  <c r="Y2" i="1" s="1"/>
</calcChain>
</file>

<file path=xl/sharedStrings.xml><?xml version="1.0" encoding="utf-8"?>
<sst xmlns="http://schemas.openxmlformats.org/spreadsheetml/2006/main" count="444" uniqueCount="208">
  <si>
    <t>Active Transportation</t>
  </si>
  <si>
    <t>National Average</t>
  </si>
  <si>
    <t>Density</t>
  </si>
  <si>
    <t>Exurban</t>
  </si>
  <si>
    <t>2006 Population</t>
  </si>
  <si>
    <t>Active Core</t>
  </si>
  <si>
    <t>Transit Suburb</t>
  </si>
  <si>
    <t>Auto Suburb</t>
  </si>
  <si>
    <t>Total</t>
  </si>
  <si>
    <t>notes</t>
  </si>
  <si>
    <t>Driver</t>
  </si>
  <si>
    <t>Passenger</t>
  </si>
  <si>
    <t>Walk</t>
  </si>
  <si>
    <t>Bike</t>
  </si>
  <si>
    <t>Other</t>
  </si>
  <si>
    <t>*National Average Floor must be at least 50% higher than the national average for active cores, and must exceed 50% of national average for transit suburb (see Notes 2 &amp; 3 in Gordon &amp; Janzen [2013])</t>
  </si>
  <si>
    <t>CMA data</t>
  </si>
  <si>
    <t>AREA_NAME</t>
  </si>
  <si>
    <t>2006 Private Dwellings</t>
  </si>
  <si>
    <t>2006 Private Dwellings: Occupied by Usual Residents</t>
  </si>
  <si>
    <t>Land Area, sq km</t>
  </si>
  <si>
    <t>Land Area, sq km: Persons per sq km</t>
  </si>
  <si>
    <t>Land Area, sq km: Dwellings per sq km</t>
  </si>
  <si>
    <t>GEOUID 2016</t>
  </si>
  <si>
    <t>Pop 2016</t>
  </si>
  <si>
    <t>Pop 2011</t>
  </si>
  <si>
    <t>Total DU</t>
  </si>
  <si>
    <t>Occu DU</t>
  </si>
  <si>
    <t>PopDenSqKm</t>
  </si>
  <si>
    <t>AreaSqKm</t>
  </si>
  <si>
    <t>Total Commute</t>
  </si>
  <si>
    <t>Transit</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</si>
  <si>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</si>
  <si>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</si>
  <si>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</si>
  <si>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</si>
  <si>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</si>
  <si>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</si>
  <si>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2006
Population</t>
  </si>
  <si>
    <t>2006
Population
(%)</t>
  </si>
  <si>
    <t>2016
Population</t>
  </si>
  <si>
    <t>2016
Population
(%)</t>
  </si>
  <si>
    <t>Population Growth
2006-2016</t>
  </si>
  <si>
    <t>new CT</t>
  </si>
  <si>
    <t>split</t>
  </si>
  <si>
    <t>n/a</t>
  </si>
  <si>
    <t>CMA total</t>
  </si>
  <si>
    <t>Islands &amp; Saint-Patrick</t>
  </si>
  <si>
    <t>College Lafleche &amp; Universite a Trois-Rivieres</t>
  </si>
  <si>
    <t>Wolinak</t>
  </si>
  <si>
    <t>NW of downtown, near college</t>
  </si>
  <si>
    <t>Downtown</t>
  </si>
  <si>
    <t>Industrial downtown</t>
  </si>
  <si>
    <t>Sainte-Marguerite</t>
  </si>
  <si>
    <t xml:space="preserve">Parc-Isabeau </t>
  </si>
  <si>
    <t>Prison</t>
  </si>
  <si>
    <t>Urban edge</t>
  </si>
  <si>
    <t>Terrasse-Duverney</t>
  </si>
  <si>
    <t>Trois-Rivieres-Ouest</t>
  </si>
  <si>
    <t>Saint-Gregoire</t>
  </si>
  <si>
    <t>Village-Des-Crete</t>
  </si>
  <si>
    <t>Val-Mauricie</t>
  </si>
  <si>
    <t>Le Bas-du-Cournoyer</t>
  </si>
  <si>
    <t>% Population Growth
2006-2016</t>
  </si>
  <si>
    <t>% of Total Population Growth
2006-2016</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</si>
  <si>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</si>
  <si>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</si>
  <si>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</si>
  <si>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</si>
  <si>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</si>
  <si>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</si>
  <si>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</si>
  <si>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</si>
  <si>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</si>
  <si>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</si>
  <si>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</si>
  <si>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</si>
  <si>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</si>
  <si>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</si>
  <si>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De Normanville E</t>
  </si>
  <si>
    <t>&lt;-- Moving Backward</t>
  </si>
  <si>
    <t>Neighbourhood</t>
  </si>
  <si>
    <t>Trois-Rivières</t>
  </si>
  <si>
    <t>2016 CTDataMaker using new 2016 Classifications</t>
  </si>
  <si>
    <t>Unclassified</t>
  </si>
  <si>
    <t>244420001.00</t>
  </si>
  <si>
    <t>CMA</t>
  </si>
  <si>
    <t>244420002.00</t>
  </si>
  <si>
    <t>244420003.00</t>
  </si>
  <si>
    <t>244420005.00</t>
  </si>
  <si>
    <t>244420008.00</t>
  </si>
  <si>
    <t>244420009.00</t>
  </si>
  <si>
    <t>244420010.00</t>
  </si>
  <si>
    <t>244420012.02</t>
  </si>
  <si>
    <t>244420201.00</t>
  </si>
  <si>
    <t>244420202.00</t>
  </si>
  <si>
    <t>244420004.00</t>
  </si>
  <si>
    <t>244420006.00</t>
  </si>
  <si>
    <t>244420007.00</t>
  </si>
  <si>
    <t>244420011.00</t>
  </si>
  <si>
    <t>244420012.01</t>
  </si>
  <si>
    <t>244420013.02</t>
  </si>
  <si>
    <t>244420013.03</t>
  </si>
  <si>
    <t>244420100.01</t>
  </si>
  <si>
    <t>244420100.02</t>
  </si>
  <si>
    <t>244420101.02</t>
  </si>
  <si>
    <t>244420101.03</t>
  </si>
  <si>
    <t>244420101.04</t>
  </si>
  <si>
    <t>244420200.00</t>
  </si>
  <si>
    <t>244420203.00</t>
  </si>
  <si>
    <t>244420204.00</t>
  </si>
  <si>
    <t>244420205.01</t>
  </si>
  <si>
    <t>244420205.02</t>
  </si>
  <si>
    <t>244420205.03</t>
  </si>
  <si>
    <t>244420210.00</t>
  </si>
  <si>
    <t>244420013.01</t>
  </si>
  <si>
    <t>244420102.00</t>
  </si>
  <si>
    <t>244420211.00</t>
  </si>
  <si>
    <t>244420212.00</t>
  </si>
  <si>
    <t>244420213.00</t>
  </si>
  <si>
    <t>244420300.00</t>
  </si>
  <si>
    <t>244420301.00</t>
  </si>
  <si>
    <t>244420302.00</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</si>
  <si>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</si>
  <si>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</si>
  <si>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</si>
  <si>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</si>
  <si>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</si>
  <si>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</si>
  <si>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</si>
  <si>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</si>
  <si>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</si>
  <si>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</si>
  <si>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</si>
  <si>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</si>
  <si>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</si>
  <si>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</si>
  <si>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</si>
  <si>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</si>
  <si>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This file contains the 2016 and 2006 CMA Census data used for the production of the Canadian Suburbs Project (hyperlink)</t>
  </si>
  <si>
    <t xml:space="preserve">Principal Investigator: David L.A. Gordon </t>
  </si>
  <si>
    <t>Research Team: Chris Willms, Lyra Hindrichs, Kassidee Fior, Emily Goldney, Shuhong Lin, and Ben McCauley</t>
  </si>
  <si>
    <t>Queen's University, School of Urban and Regional Planning, 2018</t>
  </si>
  <si>
    <t xml:space="preserve">Classifications </t>
  </si>
  <si>
    <r>
      <rPr>
        <i/>
        <sz val="10"/>
        <color theme="1"/>
        <rFont val="Calibri"/>
        <family val="2"/>
        <scheme val="minor"/>
      </rPr>
      <t>Exurban</t>
    </r>
    <r>
      <rPr>
        <sz val="10"/>
        <color theme="1"/>
        <rFont val="Calibri"/>
        <family val="2"/>
        <scheme val="minor"/>
      </rPr>
      <t xml:space="preserve"> areas are defined as areas with gross population density less than 150 people per square kilometre.</t>
    </r>
  </si>
  <si>
    <r>
      <rPr>
        <i/>
        <sz val="10"/>
        <color theme="1"/>
        <rFont val="Calibri"/>
        <family val="2"/>
        <scheme val="minor"/>
      </rPr>
      <t>Active Cores</t>
    </r>
    <r>
      <rPr>
        <sz val="10"/>
        <color theme="1"/>
        <rFont val="Calibri"/>
        <family val="2"/>
        <scheme val="minor"/>
      </rPr>
      <t xml:space="preserve"> are defined as CTs with active transit greater than 150% of the metro average for the journey to work and greater than 50% of the national average.*</t>
    </r>
  </si>
  <si>
    <r>
      <rPr>
        <i/>
        <sz val="10"/>
        <color theme="1"/>
        <rFont val="Calibri"/>
        <family val="2"/>
        <scheme val="minor"/>
      </rPr>
      <t>Transit Suburbs</t>
    </r>
    <r>
      <rPr>
        <sz val="10"/>
        <color theme="1"/>
        <rFont val="Calibri"/>
        <family val="2"/>
        <scheme val="minor"/>
      </rPr>
      <t xml:space="preserve"> are defined as CTs with transit use greater than 150% of the metro average for journey to work, active transit less than 150% of the metro average, and transit use at least greater than 50% of the national average.*</t>
    </r>
  </si>
  <si>
    <r>
      <rPr>
        <i/>
        <sz val="10"/>
        <color theme="1"/>
        <rFont val="Calibri"/>
        <family val="2"/>
        <scheme val="minor"/>
      </rPr>
      <t>Auto Suburbs</t>
    </r>
    <r>
      <rPr>
        <sz val="10"/>
        <color theme="1"/>
        <rFont val="Calibri"/>
        <family val="2"/>
        <scheme val="minor"/>
      </rPr>
      <t xml:space="preserve"> are defined as CTs with a gross population density greater than 150 people per square kilometre, transit use less than 150% of the metro average, and active transit less than 150% of the metro average.*</t>
    </r>
  </si>
  <si>
    <t>* Where the metro floor did not exceed the national floor, the national floor was used (based on averages derived from raw data nationally for all CMAs only)</t>
  </si>
  <si>
    <t xml:space="preserve"> </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</si>
  <si>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</si>
  <si>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</si>
  <si>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</si>
  <si>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</si>
  <si>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</si>
  <si>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</si>
  <si>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</si>
  <si>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</si>
  <si>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</si>
  <si>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</si>
  <si>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contains calculations used to determine active transport and public transit classification floors for 2016</t>
  </si>
  <si>
    <t xml:space="preserve">Summary </t>
  </si>
  <si>
    <t>contains 2006 - 2016 changes for population, total dwelling unit, and occupied dwelling unit data</t>
  </si>
  <si>
    <t>Sources</t>
  </si>
  <si>
    <r>
      <t xml:space="preserve">Allen, J., &amp; Taylor, Z. (2018). A new tool for neighbourhood change research: The Canadian longitudinal census tract database, 1971-2016: Canadian longitudinal tract database. </t>
    </r>
    <r>
      <rPr>
        <i/>
        <sz val="10"/>
        <color theme="1"/>
        <rFont val="Calibri"/>
        <family val="2"/>
        <scheme val="minor"/>
      </rPr>
      <t>The Canadian Geographer</t>
    </r>
    <r>
      <rPr>
        <sz val="10"/>
        <color theme="1"/>
        <rFont val="Calibri"/>
        <family val="2"/>
        <scheme val="minor"/>
      </rPr>
      <t>, doi:10.1111/cag.12467</t>
    </r>
  </si>
  <si>
    <r>
      <t xml:space="preserve">Gordon, D., &amp; Janzen, M. (2013). Suburban nation? Estimating the size of Canada’s suburban population. </t>
    </r>
    <r>
      <rPr>
        <i/>
        <sz val="10"/>
        <rFont val="Calibri"/>
        <family val="2"/>
        <scheme val="minor"/>
      </rPr>
      <t>Journal of Architectural and Planning Research, 30</t>
    </r>
    <r>
      <rPr>
        <sz val="10"/>
        <rFont val="Calibri"/>
        <family val="2"/>
        <scheme val="minor"/>
      </rPr>
      <t>(3), 197-220.</t>
    </r>
  </si>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</sst>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_ ;\-#,##0\ "/>
    <numFmt numFmtId="167" formatCode="0.000000"/>
  </numFmts>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0"/>
      <color theme="1"/>
      <name val="Calibri"/>
      <family val="2"/>
      <scheme val="minor"/>
    </font>
    <font>
      <b/>
      <sz val="10"/>
      <name val="Calibri"/>
      <family val="2"/>
      <scheme val="minor"/>
    </font>
    <font>
      <sz val="10"/>
      <color theme="1"/>
      <name val="Calibri"/>
      <family val="2"/>
      <scheme val="minor"/>
    </font>
    <font>
      <vertAlign val="superscript"/>
      <sz val="11"/>
      <color theme="1"/>
      <name val="Calibri"/>
      <family val="2"/>
      <scheme val="minor"/>
    </font>
    <font>
      <sz val="10"/>
      <color theme="0"/>
      <name val="Calibri"/>
      <family val="2"/>
      <scheme val="minor"/>
    </font>
    <font>
      <sz val="10"/>
      <color theme="1"/>
      <name val="Calibri"/>
      <family val="2"/>
    </font>
    <font>
      <sz val="8"/>
      <color theme="1"/>
      <name val="Calibri"/>
      <family val="2"/>
      <scheme val="minor"/>
    </font>
    <font>
      <sz val="10"/>
      <name val="Calibri"/>
      <family val="2"/>
      <scheme val="minor"/>
    </font>
    <font>
      <u/>
      <sz val="11"/>
      <color theme="10"/>
      <name val="Calibri"/>
      <family val="2"/>
      <scheme val="minor"/>
    </font>
    <font>
      <b/>
      <sz val="10"/>
      <color theme="0"/>
      <name val="Calibri"/>
      <family val="2"/>
      <scheme val="minor"/>
    </font>
    <font>
      <i/>
      <sz val="10"/>
      <color theme="1"/>
      <name val="Calibri"/>
      <family val="2"/>
      <scheme val="minor"/>
    </font>
    <font>
      <sz val="10"/>
      <color theme="1"/>
      <name val="Times New Roman"/>
      <family val="1"/>
    </font>
    <font>
      <i/>
      <sz val="1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A8A800"/>
        <bgColor indexed="64"/>
      </patternFill>
    </fill>
    <fill>
      <patternFill patternType="solid">
        <fgColor rgb="FFE6E600"/>
        <bgColor indexed="64"/>
      </patternFill>
    </fill>
    <fill>
      <patternFill patternType="solid">
        <fgColor rgb="FFFFFFBE"/>
        <bgColor indexed="64"/>
      </patternFill>
    </fill>
    <fill>
      <patternFill patternType="solid">
        <fgColor theme="1"/>
        <bgColor indexed="64"/>
      </patternFill>
    </fill>
    <fill>
      <patternFill patternType="solid">
        <fgColor rgb="FFC8F0C8"/>
        <bgColor indexed="64"/>
      </patternFill>
    </fill>
    <fill>
      <patternFill patternType="solid">
        <fgColor theme="0" tint="-0.14999847407452621"/>
        <bgColor indexed="64"/>
      </patternFill>
    </fill>
    <fill>
      <patternFill patternType="solid">
        <fgColor theme="5" tint="0.39997558519241921"/>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auto="1"/>
      </top>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auto="1"/>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s>
  <cellStyleXfs count="4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7" fillId="0" borderId="0" applyNumberFormat="0" applyFill="0" applyBorder="0" applyAlignment="0" applyProtection="0"/>
  </cellStyleXfs>
  <cellXfs count="238">
    <xf numFmtId="0" fontId="0" fillId="0" borderId="0" xfId="0"/>
    <xf numFmtId="0" fontId="16" fillId="0" borderId="0" xfId="0" applyFont="1"/>
    <xf numFmtId="2" fontId="0" fillId="0" borderId="0" xfId="0" applyNumberFormat="1"/>
    <xf numFmtId="0" fontId="19" fillId="0" borderId="22" xfId="0" applyFont="1" applyFill="1" applyBorder="1" applyAlignment="1">
      <alignment horizontal="center" vertical="center" wrapText="1"/>
    </xf>
    <xf numFmtId="3" fontId="19" fillId="0" borderId="24" xfId="0" applyNumberFormat="1" applyFont="1" applyFill="1" applyBorder="1" applyAlignment="1">
      <alignment horizontal="center" vertical="center" wrapText="1"/>
    </xf>
    <xf numFmtId="3" fontId="19" fillId="0" borderId="26" xfId="0" applyNumberFormat="1"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28" xfId="0" applyFont="1" applyFill="1" applyBorder="1" applyAlignment="1">
      <alignment horizontal="center" vertical="center" wrapText="1"/>
    </xf>
    <xf numFmtId="3" fontId="19" fillId="0" borderId="27" xfId="0" applyNumberFormat="1" applyFont="1" applyFill="1" applyBorder="1" applyAlignment="1">
      <alignment horizontal="center" vertical="center" wrapText="1"/>
    </xf>
    <xf numFmtId="0" fontId="21" fillId="0" borderId="14" xfId="0" applyFont="1" applyFill="1" applyBorder="1" applyAlignment="1">
      <alignment horizontal="center"/>
    </xf>
    <xf numFmtId="0" fontId="21" fillId="0" borderId="0" xfId="0" applyFont="1" applyFill="1"/>
    <xf numFmtId="10" fontId="21" fillId="0" borderId="11" xfId="0" applyNumberFormat="1" applyFont="1" applyFill="1" applyBorder="1" applyAlignment="1">
      <alignment horizontal="center"/>
    </xf>
    <xf numFmtId="167" fontId="21" fillId="0" borderId="0" xfId="0" applyNumberFormat="1" applyFont="1" applyFill="1" applyBorder="1" applyAlignment="1">
      <alignment horizontal="center"/>
    </xf>
    <xf numFmtId="3" fontId="21" fillId="0" borderId="0" xfId="0" applyNumberFormat="1" applyFont="1" applyFill="1" applyBorder="1" applyAlignment="1">
      <alignment horizontal="center"/>
    </xf>
    <xf numFmtId="165" fontId="21" fillId="0" borderId="0" xfId="1" applyNumberFormat="1" applyFont="1" applyFill="1" applyBorder="1" applyAlignment="1">
      <alignment horizontal="center"/>
    </xf>
    <xf numFmtId="3" fontId="19" fillId="0" borderId="0" xfId="0" applyNumberFormat="1" applyFont="1" applyFill="1" applyBorder="1" applyAlignment="1">
      <alignment horizontal="center"/>
    </xf>
    <xf numFmtId="3" fontId="19" fillId="0" borderId="11" xfId="0" applyNumberFormat="1" applyFont="1" applyFill="1" applyBorder="1" applyAlignment="1">
      <alignment horizontal="center"/>
    </xf>
    <xf numFmtId="3" fontId="21" fillId="0" borderId="10" xfId="0" applyNumberFormat="1" applyFont="1" applyFill="1" applyBorder="1" applyAlignment="1">
      <alignment horizontal="center"/>
    </xf>
    <xf numFmtId="0" fontId="0" fillId="33" borderId="17" xfId="0" applyFill="1" applyBorder="1"/>
    <xf numFmtId="0" fontId="18" fillId="0" borderId="30" xfId="0" applyFont="1" applyBorder="1" applyAlignment="1">
      <alignment horizontal="center" vertical="center"/>
    </xf>
    <xf numFmtId="0" fontId="0" fillId="0" borderId="0" xfId="0" applyFill="1" applyBorder="1"/>
    <xf numFmtId="0" fontId="0" fillId="33" borderId="13" xfId="0" applyFill="1" applyBorder="1"/>
    <xf numFmtId="0" fontId="16" fillId="0" borderId="33"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0" xfId="0" applyFont="1" applyFill="1" applyBorder="1" applyAlignment="1">
      <alignment horizontal="center" vertical="center" wrapText="1"/>
    </xf>
    <xf numFmtId="0" fontId="16" fillId="0" borderId="34" xfId="0" applyFont="1" applyFill="1" applyBorder="1" applyAlignment="1">
      <alignment horizontal="center" vertical="center"/>
    </xf>
    <xf numFmtId="0" fontId="16" fillId="0" borderId="35" xfId="0" applyFont="1" applyFill="1" applyBorder="1" applyAlignment="1">
      <alignment horizontal="center" vertical="center" wrapText="1"/>
    </xf>
    <xf numFmtId="0" fontId="16" fillId="0" borderId="0" xfId="0" applyFont="1" applyFill="1" applyBorder="1" applyAlignment="1">
      <alignment horizontal="center"/>
    </xf>
    <xf numFmtId="0" fontId="16" fillId="0" borderId="17" xfId="0" applyFont="1" applyBorder="1"/>
    <xf numFmtId="0" fontId="0" fillId="33" borderId="30" xfId="0" applyFill="1" applyBorder="1" applyAlignment="1">
      <alignment horizontal="center"/>
    </xf>
    <xf numFmtId="10" fontId="0" fillId="0" borderId="19" xfId="0" applyNumberFormat="1" applyFill="1" applyBorder="1" applyAlignment="1">
      <alignment horizontal="center"/>
    </xf>
    <xf numFmtId="10" fontId="0" fillId="0" borderId="18" xfId="1" applyNumberFormat="1" applyFont="1" applyFill="1" applyBorder="1" applyAlignment="1">
      <alignment horizontal="center"/>
    </xf>
    <xf numFmtId="10" fontId="0" fillId="0" borderId="31" xfId="0" applyNumberFormat="1" applyFill="1" applyBorder="1" applyAlignment="1">
      <alignment horizontal="center"/>
    </xf>
    <xf numFmtId="10" fontId="0" fillId="0" borderId="32" xfId="1" applyNumberFormat="1" applyFont="1" applyFill="1" applyBorder="1" applyAlignment="1">
      <alignment horizontal="center"/>
    </xf>
    <xf numFmtId="0" fontId="0" fillId="0" borderId="0" xfId="0" applyFill="1" applyBorder="1" applyAlignment="1">
      <alignment horizontal="center"/>
    </xf>
    <xf numFmtId="0" fontId="16" fillId="0" borderId="12" xfId="0" applyFont="1" applyBorder="1"/>
    <xf numFmtId="0" fontId="0" fillId="0" borderId="36" xfId="0" applyFill="1" applyBorder="1" applyAlignment="1">
      <alignment horizontal="center"/>
    </xf>
    <xf numFmtId="10" fontId="0" fillId="33" borderId="10" xfId="0" applyNumberFormat="1" applyFill="1" applyBorder="1" applyAlignment="1">
      <alignment horizontal="center"/>
    </xf>
    <xf numFmtId="10" fontId="0" fillId="33" borderId="11" xfId="1" applyNumberFormat="1" applyFont="1" applyFill="1" applyBorder="1" applyAlignment="1">
      <alignment horizontal="center"/>
    </xf>
    <xf numFmtId="10" fontId="0" fillId="33" borderId="0" xfId="0" applyNumberFormat="1" applyFill="1" applyBorder="1" applyAlignment="1">
      <alignment horizontal="center"/>
    </xf>
    <xf numFmtId="10" fontId="0" fillId="33" borderId="37" xfId="1" applyNumberFormat="1" applyFont="1" applyFill="1" applyBorder="1" applyAlignment="1">
      <alignment horizontal="center"/>
    </xf>
    <xf numFmtId="10" fontId="0" fillId="0" borderId="0" xfId="0" applyNumberFormat="1" applyFill="1" applyBorder="1" applyAlignment="1">
      <alignment horizontal="center"/>
    </xf>
    <xf numFmtId="0" fontId="0" fillId="33" borderId="36"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3" borderId="0" xfId="0" applyFill="1" applyBorder="1" applyAlignment="1">
      <alignment horizontal="center"/>
    </xf>
    <xf numFmtId="0" fontId="0" fillId="33" borderId="37" xfId="0" applyFill="1" applyBorder="1" applyAlignment="1">
      <alignment horizontal="center"/>
    </xf>
    <xf numFmtId="10" fontId="0" fillId="0" borderId="0" xfId="1" applyNumberFormat="1" applyFont="1" applyFill="1" applyBorder="1" applyAlignment="1">
      <alignment horizontal="center"/>
    </xf>
    <xf numFmtId="0" fontId="16" fillId="0" borderId="13" xfId="0" applyFont="1" applyBorder="1"/>
    <xf numFmtId="0" fontId="0" fillId="33" borderId="33" xfId="0" applyFill="1" applyBorder="1" applyAlignment="1">
      <alignment horizontal="center"/>
    </xf>
    <xf numFmtId="0" fontId="0" fillId="33" borderId="21" xfId="0" applyFill="1" applyBorder="1" applyAlignment="1">
      <alignment horizontal="center"/>
    </xf>
    <xf numFmtId="0" fontId="0" fillId="33" borderId="20" xfId="0" applyFill="1" applyBorder="1" applyAlignment="1">
      <alignment horizontal="center"/>
    </xf>
    <xf numFmtId="10" fontId="18" fillId="0" borderId="34" xfId="1" applyNumberFormat="1" applyFont="1" applyFill="1" applyBorder="1" applyAlignment="1">
      <alignment horizontal="center"/>
    </xf>
    <xf numFmtId="10" fontId="18" fillId="0" borderId="35" xfId="1" applyNumberFormat="1" applyFont="1" applyFill="1" applyBorder="1" applyAlignment="1">
      <alignment horizontal="center"/>
    </xf>
    <xf numFmtId="0" fontId="0" fillId="0" borderId="0" xfId="0" applyFill="1"/>
    <xf numFmtId="3" fontId="21" fillId="34" borderId="16" xfId="0" applyNumberFormat="1" applyFont="1" applyFill="1" applyBorder="1" applyAlignment="1">
      <alignment horizontal="center"/>
    </xf>
    <xf numFmtId="3" fontId="21" fillId="34" borderId="0" xfId="0" applyNumberFormat="1" applyFont="1" applyFill="1" applyBorder="1" applyAlignment="1">
      <alignment horizontal="center"/>
    </xf>
    <xf numFmtId="3" fontId="21" fillId="34" borderId="11" xfId="0" applyNumberFormat="1" applyFont="1" applyFill="1" applyBorder="1" applyAlignment="1">
      <alignment horizontal="center"/>
    </xf>
    <xf numFmtId="167" fontId="21" fillId="34" borderId="0" xfId="0" applyNumberFormat="1" applyFont="1" applyFill="1" applyBorder="1" applyAlignment="1">
      <alignment horizontal="center"/>
    </xf>
    <xf numFmtId="0" fontId="21" fillId="36" borderId="14" xfId="0" applyFont="1" applyFill="1" applyBorder="1" applyAlignment="1">
      <alignment horizontal="center"/>
    </xf>
    <xf numFmtId="3" fontId="21" fillId="36" borderId="16" xfId="0" applyNumberFormat="1" applyFont="1" applyFill="1" applyBorder="1" applyAlignment="1">
      <alignment horizontal="center"/>
    </xf>
    <xf numFmtId="3" fontId="21" fillId="36" borderId="0" xfId="0" applyNumberFormat="1" applyFont="1" applyFill="1" applyBorder="1" applyAlignment="1">
      <alignment horizontal="center"/>
    </xf>
    <xf numFmtId="3" fontId="21" fillId="36" borderId="11" xfId="0" applyNumberFormat="1" applyFont="1" applyFill="1" applyBorder="1" applyAlignment="1">
      <alignment horizontal="center"/>
    </xf>
    <xf numFmtId="167" fontId="21" fillId="36" borderId="0" xfId="0" applyNumberFormat="1" applyFont="1" applyFill="1" applyBorder="1" applyAlignment="1">
      <alignment horizontal="center"/>
    </xf>
    <xf numFmtId="3" fontId="21" fillId="0" borderId="16" xfId="0" applyNumberFormat="1" applyFont="1" applyFill="1" applyBorder="1" applyAlignment="1">
      <alignment horizontal="center"/>
    </xf>
    <xf numFmtId="3" fontId="21" fillId="0" borderId="11" xfId="0" applyNumberFormat="1" applyFont="1" applyFill="1" applyBorder="1" applyAlignment="1">
      <alignment horizontal="center"/>
    </xf>
    <xf numFmtId="2" fontId="21" fillId="0" borderId="0" xfId="0" applyNumberFormat="1" applyFont="1" applyFill="1" applyBorder="1" applyAlignment="1">
      <alignment horizontal="center"/>
    </xf>
    <xf numFmtId="0" fontId="21" fillId="34" borderId="0" xfId="0" applyFont="1" applyFill="1" applyBorder="1" applyAlignment="1">
      <alignment horizontal="center"/>
    </xf>
    <xf numFmtId="0" fontId="21" fillId="36" borderId="0" xfId="0" applyFont="1" applyFill="1" applyBorder="1" applyAlignment="1">
      <alignment horizontal="center"/>
    </xf>
    <xf numFmtId="0" fontId="21" fillId="0" borderId="0" xfId="0" applyFont="1" applyFill="1" applyBorder="1" applyAlignment="1">
      <alignment horizontal="center"/>
    </xf>
    <xf numFmtId="0" fontId="21" fillId="0" borderId="0" xfId="0" applyFont="1" applyAlignment="1">
      <alignment horizontal="center"/>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21" fillId="34" borderId="42" xfId="0" applyFont="1" applyFill="1" applyBorder="1"/>
    <xf numFmtId="165" fontId="21" fillId="34" borderId="44" xfId="0" applyNumberFormat="1" applyFont="1" applyFill="1" applyBorder="1" applyAlignment="1">
      <alignment horizontal="center"/>
    </xf>
    <xf numFmtId="165" fontId="21" fillId="34" borderId="44" xfId="1" applyNumberFormat="1" applyFont="1" applyFill="1" applyBorder="1" applyAlignment="1">
      <alignment horizontal="center"/>
    </xf>
    <xf numFmtId="166" fontId="21" fillId="34" borderId="43" xfId="0" applyNumberFormat="1" applyFont="1" applyFill="1" applyBorder="1" applyAlignment="1">
      <alignment horizontal="center"/>
    </xf>
    <xf numFmtId="165" fontId="21" fillId="34" borderId="45" xfId="1" applyNumberFormat="1" applyFont="1" applyFill="1" applyBorder="1" applyAlignment="1">
      <alignment horizontal="center"/>
    </xf>
    <xf numFmtId="0" fontId="21" fillId="35" borderId="46" xfId="0" applyFont="1" applyFill="1" applyBorder="1"/>
    <xf numFmtId="165" fontId="21" fillId="35" borderId="48" xfId="0" applyNumberFormat="1" applyFont="1" applyFill="1" applyBorder="1" applyAlignment="1">
      <alignment horizontal="center"/>
    </xf>
    <xf numFmtId="165" fontId="21" fillId="35" borderId="48" xfId="1" applyNumberFormat="1" applyFont="1" applyFill="1" applyBorder="1" applyAlignment="1">
      <alignment horizontal="center"/>
    </xf>
    <xf numFmtId="166" fontId="21" fillId="35" borderId="47" xfId="0" applyNumberFormat="1" applyFont="1" applyFill="1" applyBorder="1" applyAlignment="1">
      <alignment horizontal="center"/>
    </xf>
    <xf numFmtId="165" fontId="21" fillId="35" borderId="49" xfId="1" applyNumberFormat="1" applyFont="1" applyFill="1" applyBorder="1" applyAlignment="1">
      <alignment horizontal="center"/>
    </xf>
    <xf numFmtId="0" fontId="21" fillId="36" borderId="46" xfId="0" applyFont="1" applyFill="1" applyBorder="1"/>
    <xf numFmtId="165" fontId="21" fillId="36" borderId="48" xfId="0" applyNumberFormat="1" applyFont="1" applyFill="1" applyBorder="1" applyAlignment="1">
      <alignment horizontal="center"/>
    </xf>
    <xf numFmtId="165" fontId="21" fillId="36" borderId="48" xfId="1" applyNumberFormat="1" applyFont="1" applyFill="1" applyBorder="1" applyAlignment="1">
      <alignment horizontal="center"/>
    </xf>
    <xf numFmtId="166" fontId="21" fillId="36" borderId="47" xfId="0" applyNumberFormat="1" applyFont="1" applyFill="1" applyBorder="1" applyAlignment="1">
      <alignment horizontal="center"/>
    </xf>
    <xf numFmtId="165" fontId="21" fillId="36" borderId="49" xfId="1" applyNumberFormat="1" applyFont="1" applyFill="1" applyBorder="1" applyAlignment="1">
      <alignment horizontal="center"/>
    </xf>
    <xf numFmtId="0" fontId="21" fillId="0" borderId="50" xfId="0" applyFont="1" applyBorder="1"/>
    <xf numFmtId="165" fontId="21" fillId="0" borderId="52" xfId="0" applyNumberFormat="1" applyFont="1" applyBorder="1" applyAlignment="1">
      <alignment horizontal="center"/>
    </xf>
    <xf numFmtId="165" fontId="21" fillId="0" borderId="52" xfId="1" applyNumberFormat="1" applyFont="1" applyBorder="1" applyAlignment="1">
      <alignment horizontal="center"/>
    </xf>
    <xf numFmtId="166" fontId="21" fillId="0" borderId="51" xfId="0" applyNumberFormat="1" applyFont="1" applyBorder="1" applyAlignment="1">
      <alignment horizontal="center"/>
    </xf>
    <xf numFmtId="165" fontId="21" fillId="0" borderId="53" xfId="1" applyNumberFormat="1" applyFont="1" applyBorder="1" applyAlignment="1">
      <alignment horizontal="center"/>
    </xf>
    <xf numFmtId="0" fontId="19" fillId="0" borderId="38" xfId="0" applyFont="1" applyBorder="1"/>
    <xf numFmtId="10" fontId="21" fillId="0" borderId="40" xfId="0" applyNumberFormat="1" applyFont="1" applyBorder="1" applyAlignment="1">
      <alignment horizontal="center"/>
    </xf>
    <xf numFmtId="0" fontId="19" fillId="0" borderId="40" xfId="0" applyFont="1" applyBorder="1" applyAlignment="1">
      <alignment horizontal="center"/>
    </xf>
    <xf numFmtId="166" fontId="19" fillId="0" borderId="39" xfId="0" applyNumberFormat="1" applyFont="1" applyBorder="1" applyAlignment="1">
      <alignment horizontal="center"/>
    </xf>
    <xf numFmtId="165" fontId="19" fillId="0" borderId="40" xfId="1" applyNumberFormat="1" applyFont="1" applyBorder="1" applyAlignment="1">
      <alignment horizontal="center"/>
    </xf>
    <xf numFmtId="165" fontId="19" fillId="0" borderId="41" xfId="0" applyNumberFormat="1" applyFont="1" applyBorder="1" applyAlignment="1">
      <alignment horizontal="center"/>
    </xf>
    <xf numFmtId="166" fontId="21" fillId="34" borderId="43" xfId="43" applyNumberFormat="1" applyFont="1" applyFill="1" applyBorder="1" applyAlignment="1">
      <alignment horizontal="center"/>
    </xf>
    <xf numFmtId="3" fontId="0" fillId="0" borderId="0" xfId="0" applyNumberFormat="1"/>
    <xf numFmtId="166" fontId="21" fillId="35" borderId="47" xfId="43" applyNumberFormat="1" applyFont="1" applyFill="1" applyBorder="1" applyAlignment="1">
      <alignment horizontal="center"/>
    </xf>
    <xf numFmtId="166" fontId="21" fillId="36" borderId="47" xfId="43" applyNumberFormat="1" applyFont="1" applyFill="1" applyBorder="1" applyAlignment="1">
      <alignment horizontal="center"/>
    </xf>
    <xf numFmtId="166" fontId="21" fillId="0" borderId="51" xfId="43" applyNumberFormat="1" applyFont="1" applyBorder="1" applyAlignment="1">
      <alignment horizontal="center"/>
    </xf>
    <xf numFmtId="166" fontId="19" fillId="0" borderId="39" xfId="43" applyNumberFormat="1" applyFont="1" applyBorder="1" applyAlignment="1">
      <alignment horizontal="center"/>
    </xf>
    <xf numFmtId="0" fontId="23" fillId="37" borderId="14" xfId="0" applyFont="1" applyFill="1" applyBorder="1" applyAlignment="1">
      <alignment horizontal="center"/>
    </xf>
    <xf numFmtId="0" fontId="21" fillId="0" borderId="29" xfId="0" applyFont="1" applyFill="1" applyBorder="1" applyAlignment="1">
      <alignment horizontal="center"/>
    </xf>
    <xf numFmtId="3" fontId="21" fillId="34" borderId="0" xfId="7" applyNumberFormat="1" applyFont="1" applyFill="1" applyBorder="1" applyAlignment="1">
      <alignment horizontal="center"/>
    </xf>
    <xf numFmtId="165" fontId="21" fillId="34" borderId="0" xfId="1" applyNumberFormat="1" applyFont="1" applyFill="1" applyBorder="1" applyAlignment="1">
      <alignment horizontal="center"/>
    </xf>
    <xf numFmtId="3" fontId="24" fillId="34" borderId="0" xfId="0" quotePrefix="1" applyNumberFormat="1" applyFont="1" applyFill="1" applyBorder="1" applyAlignment="1">
      <alignment horizontal="center"/>
    </xf>
    <xf numFmtId="164" fontId="21" fillId="34" borderId="29" xfId="7" applyNumberFormat="1" applyFont="1" applyFill="1" applyBorder="1" applyAlignment="1">
      <alignment horizontal="center"/>
    </xf>
    <xf numFmtId="2" fontId="21" fillId="34" borderId="11" xfId="7" applyNumberFormat="1" applyFont="1" applyFill="1" applyBorder="1" applyAlignment="1">
      <alignment horizontal="center"/>
    </xf>
    <xf numFmtId="3" fontId="24" fillId="36" borderId="0" xfId="0" quotePrefix="1" applyNumberFormat="1" applyFont="1" applyFill="1" applyBorder="1" applyAlignment="1">
      <alignment horizontal="center"/>
    </xf>
    <xf numFmtId="3" fontId="21" fillId="36" borderId="0" xfId="7" applyNumberFormat="1" applyFont="1" applyFill="1" applyBorder="1" applyAlignment="1">
      <alignment horizontal="center"/>
    </xf>
    <xf numFmtId="165" fontId="21" fillId="36" borderId="0" xfId="1" applyNumberFormat="1" applyFont="1" applyFill="1" applyBorder="1" applyAlignment="1">
      <alignment horizontal="center"/>
    </xf>
    <xf numFmtId="164" fontId="21" fillId="36" borderId="29" xfId="7" applyNumberFormat="1" applyFont="1" applyFill="1" applyBorder="1" applyAlignment="1">
      <alignment horizontal="center"/>
    </xf>
    <xf numFmtId="2" fontId="21" fillId="36" borderId="11" xfId="7" applyNumberFormat="1" applyFont="1" applyFill="1" applyBorder="1" applyAlignment="1">
      <alignment horizontal="center"/>
    </xf>
    <xf numFmtId="3" fontId="21" fillId="0" borderId="0" xfId="7" applyNumberFormat="1" applyFont="1" applyFill="1" applyBorder="1" applyAlignment="1">
      <alignment horizontal="center"/>
    </xf>
    <xf numFmtId="3" fontId="24" fillId="0" borderId="0" xfId="0" quotePrefix="1" applyNumberFormat="1" applyFont="1" applyFill="1" applyBorder="1" applyAlignment="1">
      <alignment horizontal="center"/>
    </xf>
    <xf numFmtId="164" fontId="21" fillId="0" borderId="29" xfId="7" applyNumberFormat="1" applyFont="1" applyFill="1" applyBorder="1" applyAlignment="1">
      <alignment horizontal="center"/>
    </xf>
    <xf numFmtId="2" fontId="21" fillId="0" borderId="11" xfId="7" applyNumberFormat="1" applyFont="1" applyFill="1" applyBorder="1" applyAlignment="1">
      <alignment horizontal="center"/>
    </xf>
    <xf numFmtId="3" fontId="21" fillId="0" borderId="29" xfId="7" applyNumberFormat="1" applyFont="1" applyFill="1" applyBorder="1" applyAlignment="1">
      <alignment horizontal="center"/>
    </xf>
    <xf numFmtId="2" fontId="21" fillId="34" borderId="0" xfId="0" applyNumberFormat="1" applyFont="1" applyFill="1" applyBorder="1" applyAlignment="1">
      <alignment horizontal="center"/>
    </xf>
    <xf numFmtId="2" fontId="21" fillId="34" borderId="0" xfId="1" applyNumberFormat="1" applyFont="1" applyFill="1" applyBorder="1" applyAlignment="1">
      <alignment horizontal="center"/>
    </xf>
    <xf numFmtId="2" fontId="21" fillId="34" borderId="0" xfId="7" applyNumberFormat="1" applyFont="1" applyFill="1" applyBorder="1" applyAlignment="1">
      <alignment horizontal="center"/>
    </xf>
    <xf numFmtId="2" fontId="21" fillId="36" borderId="0" xfId="0" applyNumberFormat="1" applyFont="1" applyFill="1" applyBorder="1" applyAlignment="1">
      <alignment horizontal="center"/>
    </xf>
    <xf numFmtId="2" fontId="21" fillId="36" borderId="0" xfId="1" applyNumberFormat="1" applyFont="1" applyFill="1" applyBorder="1" applyAlignment="1">
      <alignment horizontal="center"/>
    </xf>
    <xf numFmtId="2" fontId="21" fillId="36" borderId="0" xfId="7" applyNumberFormat="1" applyFont="1" applyFill="1" applyBorder="1" applyAlignment="1">
      <alignment horizontal="center"/>
    </xf>
    <xf numFmtId="2" fontId="21" fillId="0" borderId="0" xfId="1" applyNumberFormat="1" applyFont="1" applyFill="1" applyBorder="1" applyAlignment="1">
      <alignment horizontal="center"/>
    </xf>
    <xf numFmtId="2" fontId="21" fillId="0" borderId="0" xfId="7" applyNumberFormat="1" applyFont="1" applyFill="1" applyBorder="1" applyAlignment="1">
      <alignment horizontal="center"/>
    </xf>
    <xf numFmtId="10" fontId="21" fillId="0" borderId="0" xfId="0" applyNumberFormat="1" applyFont="1" applyFill="1" applyBorder="1" applyAlignment="1">
      <alignment horizontal="center"/>
    </xf>
    <xf numFmtId="165" fontId="19" fillId="0" borderId="0" xfId="1" applyNumberFormat="1" applyFont="1" applyFill="1" applyBorder="1" applyAlignment="1">
      <alignment horizontal="center"/>
    </xf>
    <xf numFmtId="0" fontId="21" fillId="34" borderId="0" xfId="0" applyFont="1" applyFill="1" applyBorder="1" applyAlignment="1">
      <alignment horizontal="left"/>
    </xf>
    <xf numFmtId="0" fontId="21" fillId="36" borderId="0" xfId="0" applyFont="1" applyFill="1" applyBorder="1" applyAlignment="1">
      <alignment horizontal="left"/>
    </xf>
    <xf numFmtId="0" fontId="21" fillId="0" borderId="0" xfId="0" applyFont="1" applyFill="1" applyBorder="1" applyAlignment="1">
      <alignment horizontal="left"/>
    </xf>
    <xf numFmtId="0" fontId="21" fillId="0" borderId="0" xfId="7" applyFont="1" applyFill="1" applyBorder="1" applyAlignment="1">
      <alignment horizontal="center"/>
    </xf>
    <xf numFmtId="1" fontId="19" fillId="0" borderId="24" xfId="0" applyNumberFormat="1" applyFont="1" applyFill="1" applyBorder="1" applyAlignment="1">
      <alignment horizontal="center" vertical="center" wrapText="1"/>
    </xf>
    <xf numFmtId="2" fontId="19" fillId="0" borderId="22" xfId="0" applyNumberFormat="1" applyFont="1" applyFill="1" applyBorder="1" applyAlignment="1">
      <alignment horizontal="center" vertical="center" wrapText="1"/>
    </xf>
    <xf numFmtId="2" fontId="21" fillId="0" borderId="14" xfId="0" applyNumberFormat="1" applyFont="1" applyFill="1" applyBorder="1" applyAlignment="1">
      <alignment horizontal="center"/>
    </xf>
    <xf numFmtId="2" fontId="24" fillId="0" borderId="14" xfId="0" quotePrefix="1" applyNumberFormat="1" applyFont="1" applyFill="1" applyBorder="1" applyAlignment="1">
      <alignment horizontal="center"/>
    </xf>
    <xf numFmtId="0" fontId="21" fillId="0" borderId="15" xfId="0" applyFont="1" applyFill="1" applyBorder="1" applyAlignment="1">
      <alignment horizontal="center"/>
    </xf>
    <xf numFmtId="1" fontId="21" fillId="0" borderId="15" xfId="0" applyNumberFormat="1" applyFont="1" applyFill="1" applyBorder="1" applyAlignment="1">
      <alignment horizontal="center"/>
    </xf>
    <xf numFmtId="0" fontId="21" fillId="0" borderId="11" xfId="0" applyFont="1" applyFill="1" applyBorder="1" applyAlignment="1">
      <alignment horizontal="center"/>
    </xf>
    <xf numFmtId="3" fontId="21" fillId="0" borderId="29" xfId="0" applyNumberFormat="1" applyFont="1" applyFill="1" applyBorder="1" applyAlignment="1">
      <alignment horizontal="center"/>
    </xf>
    <xf numFmtId="0" fontId="21" fillId="0" borderId="14" xfId="0" applyFont="1" applyFill="1" applyBorder="1" applyAlignment="1">
      <alignment horizontal="left"/>
    </xf>
    <xf numFmtId="165" fontId="21" fillId="0" borderId="14" xfId="7" applyNumberFormat="1" applyFont="1" applyFill="1" applyBorder="1" applyAlignment="1">
      <alignment horizontal="left"/>
    </xf>
    <xf numFmtId="2" fontId="21" fillId="34" borderId="14" xfId="0" applyNumberFormat="1" applyFont="1" applyFill="1" applyBorder="1" applyAlignment="1">
      <alignment horizontal="center"/>
    </xf>
    <xf numFmtId="2" fontId="24" fillId="34" borderId="14" xfId="0" quotePrefix="1" applyNumberFormat="1" applyFont="1" applyFill="1" applyBorder="1" applyAlignment="1">
      <alignment horizontal="center"/>
    </xf>
    <xf numFmtId="0" fontId="21" fillId="34" borderId="15" xfId="0" applyFont="1" applyFill="1" applyBorder="1" applyAlignment="1">
      <alignment horizontal="center"/>
    </xf>
    <xf numFmtId="3" fontId="21" fillId="34" borderId="10" xfId="0" applyNumberFormat="1" applyFont="1" applyFill="1" applyBorder="1" applyAlignment="1">
      <alignment horizontal="center"/>
    </xf>
    <xf numFmtId="3" fontId="21" fillId="34" borderId="29" xfId="0" applyNumberFormat="1" applyFont="1" applyFill="1" applyBorder="1" applyAlignment="1">
      <alignment horizontal="center"/>
    </xf>
    <xf numFmtId="0" fontId="21" fillId="38" borderId="0" xfId="7" applyFont="1" applyFill="1" applyBorder="1" applyAlignment="1">
      <alignment horizontal="left"/>
    </xf>
    <xf numFmtId="2" fontId="21" fillId="38" borderId="14" xfId="7" applyNumberFormat="1" applyFont="1" applyFill="1" applyBorder="1" applyAlignment="1">
      <alignment horizontal="center"/>
    </xf>
    <xf numFmtId="2" fontId="21" fillId="38" borderId="0" xfId="7" applyNumberFormat="1" applyFont="1" applyFill="1" applyBorder="1" applyAlignment="1">
      <alignment horizontal="center"/>
    </xf>
    <xf numFmtId="167" fontId="21" fillId="38" borderId="0" xfId="7" applyNumberFormat="1" applyFont="1" applyFill="1" applyBorder="1" applyAlignment="1">
      <alignment horizontal="center"/>
    </xf>
    <xf numFmtId="3" fontId="21" fillId="38" borderId="0" xfId="7" applyNumberFormat="1" applyFont="1" applyFill="1" applyBorder="1" applyAlignment="1">
      <alignment horizontal="center"/>
    </xf>
    <xf numFmtId="2" fontId="21" fillId="38" borderId="14" xfId="7" quotePrefix="1" applyNumberFormat="1" applyFont="1" applyFill="1" applyBorder="1" applyAlignment="1">
      <alignment horizontal="center" wrapText="1"/>
    </xf>
    <xf numFmtId="3" fontId="21" fillId="38" borderId="16" xfId="7" applyNumberFormat="1" applyFont="1" applyFill="1" applyBorder="1" applyAlignment="1">
      <alignment horizontal="center"/>
    </xf>
    <xf numFmtId="3" fontId="21" fillId="38" borderId="0" xfId="7" quotePrefix="1" applyNumberFormat="1" applyFont="1" applyFill="1" applyBorder="1" applyAlignment="1">
      <alignment horizontal="center" wrapText="1"/>
    </xf>
    <xf numFmtId="165" fontId="21" fillId="38" borderId="0" xfId="7" applyNumberFormat="1" applyFont="1" applyFill="1" applyBorder="1" applyAlignment="1">
      <alignment horizontal="center"/>
    </xf>
    <xf numFmtId="0" fontId="21" fillId="38" borderId="15" xfId="7" applyFont="1" applyFill="1" applyBorder="1" applyAlignment="1">
      <alignment horizontal="center"/>
    </xf>
    <xf numFmtId="164" fontId="21" fillId="38" borderId="29" xfId="7" applyNumberFormat="1" applyFont="1" applyFill="1" applyBorder="1" applyAlignment="1">
      <alignment horizontal="center"/>
    </xf>
    <xf numFmtId="3" fontId="21" fillId="38" borderId="11" xfId="7" applyNumberFormat="1" applyFont="1" applyFill="1" applyBorder="1" applyAlignment="1">
      <alignment horizontal="center"/>
    </xf>
    <xf numFmtId="3" fontId="21" fillId="38" borderId="10" xfId="7" applyNumberFormat="1" applyFont="1" applyFill="1" applyBorder="1" applyAlignment="1">
      <alignment horizontal="center"/>
    </xf>
    <xf numFmtId="2" fontId="21" fillId="38" borderId="11" xfId="7" applyNumberFormat="1" applyFont="1" applyFill="1" applyBorder="1" applyAlignment="1">
      <alignment horizontal="center"/>
    </xf>
    <xf numFmtId="3" fontId="21" fillId="38" borderId="29" xfId="7" applyNumberFormat="1" applyFont="1" applyFill="1" applyBorder="1" applyAlignment="1">
      <alignment horizontal="center"/>
    </xf>
    <xf numFmtId="0" fontId="21" fillId="38" borderId="0" xfId="7" applyFont="1" applyFill="1" applyBorder="1" applyAlignment="1">
      <alignment horizontal="center"/>
    </xf>
    <xf numFmtId="2" fontId="21" fillId="36" borderId="14" xfId="0" applyNumberFormat="1" applyFont="1" applyFill="1" applyBorder="1" applyAlignment="1">
      <alignment horizontal="center"/>
    </xf>
    <xf numFmtId="2" fontId="24" fillId="36" borderId="14" xfId="0" quotePrefix="1" applyNumberFormat="1" applyFont="1" applyFill="1" applyBorder="1" applyAlignment="1">
      <alignment horizontal="center"/>
    </xf>
    <xf numFmtId="0" fontId="21" fillId="36" borderId="15" xfId="0" applyFont="1" applyFill="1" applyBorder="1" applyAlignment="1">
      <alignment horizontal="center"/>
    </xf>
    <xf numFmtId="3" fontId="21" fillId="36" borderId="10" xfId="0" applyNumberFormat="1" applyFont="1" applyFill="1" applyBorder="1" applyAlignment="1">
      <alignment horizontal="center"/>
    </xf>
    <xf numFmtId="3" fontId="21" fillId="36" borderId="29" xfId="0" applyNumberFormat="1" applyFont="1" applyFill="1" applyBorder="1" applyAlignment="1">
      <alignment horizontal="center"/>
    </xf>
    <xf numFmtId="0" fontId="21" fillId="38" borderId="14" xfId="7" applyFont="1" applyFill="1" applyBorder="1" applyAlignment="1">
      <alignment horizontal="center"/>
    </xf>
    <xf numFmtId="166" fontId="19" fillId="37" borderId="55" xfId="43" applyNumberFormat="1" applyFont="1" applyFill="1" applyBorder="1" applyAlignment="1">
      <alignment horizontal="center"/>
    </xf>
    <xf numFmtId="10" fontId="21" fillId="37" borderId="55" xfId="0" applyNumberFormat="1" applyFont="1" applyFill="1" applyBorder="1" applyAlignment="1">
      <alignment horizontal="center"/>
    </xf>
    <xf numFmtId="0" fontId="19" fillId="37" borderId="55" xfId="0" applyFont="1" applyFill="1" applyBorder="1" applyAlignment="1">
      <alignment horizontal="center"/>
    </xf>
    <xf numFmtId="166" fontId="19" fillId="37" borderId="55" xfId="0" applyNumberFormat="1" applyFont="1" applyFill="1" applyBorder="1" applyAlignment="1">
      <alignment horizontal="center"/>
    </xf>
    <xf numFmtId="165" fontId="19" fillId="37" borderId="55" xfId="1" applyNumberFormat="1" applyFont="1" applyFill="1" applyBorder="1" applyAlignment="1">
      <alignment horizontal="center"/>
    </xf>
    <xf numFmtId="165" fontId="19" fillId="37" borderId="54" xfId="0" applyNumberFormat="1" applyFont="1" applyFill="1" applyBorder="1" applyAlignment="1">
      <alignment horizontal="center"/>
    </xf>
    <xf numFmtId="0" fontId="19" fillId="37" borderId="17" xfId="0" applyFont="1" applyFill="1" applyBorder="1"/>
    <xf numFmtId="0" fontId="18" fillId="0" borderId="41" xfId="0" applyFont="1" applyFill="1" applyBorder="1" applyAlignment="1">
      <alignment vertical="center" wrapText="1"/>
    </xf>
    <xf numFmtId="0" fontId="21" fillId="39" borderId="56" xfId="0" applyFont="1" applyFill="1" applyBorder="1"/>
    <xf numFmtId="166" fontId="21" fillId="39" borderId="63" xfId="43" applyNumberFormat="1" applyFont="1" applyFill="1" applyBorder="1" applyAlignment="1">
      <alignment horizontal="center"/>
    </xf>
    <xf numFmtId="165" fontId="21" fillId="39" borderId="64" xfId="0" applyNumberFormat="1" applyFont="1" applyFill="1" applyBorder="1" applyAlignment="1">
      <alignment horizontal="center"/>
    </xf>
    <xf numFmtId="165" fontId="21" fillId="39" borderId="64" xfId="1" applyNumberFormat="1" applyFont="1" applyFill="1" applyBorder="1" applyAlignment="1">
      <alignment horizontal="center"/>
    </xf>
    <xf numFmtId="166" fontId="21" fillId="39" borderId="63" xfId="0" applyNumberFormat="1" applyFont="1" applyFill="1" applyBorder="1" applyAlignment="1">
      <alignment horizontal="center"/>
    </xf>
    <xf numFmtId="165" fontId="21" fillId="39" borderId="65" xfId="1" applyNumberFormat="1" applyFont="1" applyFill="1" applyBorder="1" applyAlignment="1">
      <alignment horizontal="center"/>
    </xf>
    <xf numFmtId="0" fontId="19" fillId="0" borderId="66" xfId="0" quotePrefix="1" applyNumberFormat="1" applyFont="1" applyFill="1" applyBorder="1" applyAlignment="1">
      <alignment wrapText="1"/>
    </xf>
    <xf numFmtId="0" fontId="19" fillId="0" borderId="66" xfId="0" quotePrefix="1" applyNumberFormat="1" applyFont="1" applyFill="1" applyBorder="1" applyAlignment="1">
      <alignment horizontal="center" wrapText="1"/>
    </xf>
    <xf numFmtId="0" fontId="19" fillId="0" borderId="67" xfId="0" quotePrefix="1" applyNumberFormat="1" applyFont="1" applyFill="1" applyBorder="1" applyAlignment="1">
      <alignment wrapText="1"/>
    </xf>
    <xf numFmtId="0" fontId="19" fillId="0" borderId="68" xfId="0" quotePrefix="1" applyNumberFormat="1" applyFont="1" applyFill="1" applyBorder="1" applyAlignment="1">
      <alignment wrapText="1"/>
    </xf>
    <xf numFmtId="10" fontId="19" fillId="0" borderId="66" xfId="1" quotePrefix="1" applyNumberFormat="1" applyFont="1" applyFill="1" applyBorder="1" applyAlignment="1">
      <alignment wrapText="1"/>
    </xf>
    <xf numFmtId="0" fontId="19" fillId="0" borderId="66" xfId="0" applyNumberFormat="1" applyFont="1" applyFill="1" applyBorder="1" applyAlignment="1">
      <alignment horizontal="center" wrapText="1"/>
    </xf>
    <xf numFmtId="0" fontId="21" fillId="0" borderId="66" xfId="0" applyFont="1" applyFill="1" applyBorder="1"/>
    <xf numFmtId="0" fontId="21" fillId="34" borderId="0" xfId="0" applyFont="1" applyFill="1"/>
    <xf numFmtId="10" fontId="21" fillId="34" borderId="0" xfId="0" applyNumberFormat="1" applyFont="1" applyFill="1"/>
    <xf numFmtId="0" fontId="21" fillId="0" borderId="0" xfId="0" applyFont="1"/>
    <xf numFmtId="0" fontId="21" fillId="36" borderId="0" xfId="0" applyFont="1" applyFill="1"/>
    <xf numFmtId="10" fontId="21" fillId="36" borderId="0" xfId="0" applyNumberFormat="1" applyFont="1" applyFill="1"/>
    <xf numFmtId="10" fontId="21" fillId="0" borderId="0" xfId="0" applyNumberFormat="1" applyFont="1"/>
    <xf numFmtId="0" fontId="21" fillId="34" borderId="0" xfId="0" applyFont="1" applyFill="1" applyAlignment="1">
      <alignment horizontal="center"/>
    </xf>
    <xf numFmtId="0" fontId="21" fillId="36" borderId="0" xfId="0" applyFont="1" applyFill="1" applyAlignment="1">
      <alignment horizont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9" fillId="40" borderId="38" xfId="0" applyFont="1" applyFill="1" applyBorder="1" applyAlignment="1">
      <alignment horizontal="center" vertical="center" wrapText="1"/>
    </xf>
    <xf numFmtId="0" fontId="19" fillId="40" borderId="55" xfId="0" applyFont="1" applyFill="1" applyBorder="1" applyAlignment="1">
      <alignment horizontal="center" vertical="center" wrapText="1"/>
    </xf>
    <xf numFmtId="0" fontId="19" fillId="40" borderId="55" xfId="0" applyFont="1" applyFill="1" applyBorder="1" applyAlignment="1">
      <alignment horizontal="center" vertical="center"/>
    </xf>
    <xf numFmtId="0" fontId="19" fillId="40" borderId="54" xfId="0" applyFont="1" applyFill="1" applyBorder="1" applyAlignment="1">
      <alignment horizontal="center" vertical="center"/>
    </xf>
    <xf numFmtId="0" fontId="25" fillId="39" borderId="57" xfId="0" applyFont="1" applyFill="1" applyBorder="1" applyAlignment="1">
      <alignment horizontal="left" vertical="center" wrapText="1"/>
    </xf>
    <xf numFmtId="0" fontId="25" fillId="39" borderId="58" xfId="0" applyFont="1" applyFill="1" applyBorder="1" applyAlignment="1">
      <alignment horizontal="left" vertical="center" wrapText="1"/>
    </xf>
    <xf numFmtId="0" fontId="25" fillId="39" borderId="59" xfId="0" applyFont="1" applyFill="1" applyBorder="1" applyAlignment="1">
      <alignment horizontal="left" vertical="center" wrapText="1"/>
    </xf>
    <xf numFmtId="0" fontId="25" fillId="39" borderId="10" xfId="0" applyFont="1" applyFill="1" applyBorder="1" applyAlignment="1">
      <alignment horizontal="left" vertical="center" wrapText="1"/>
    </xf>
    <xf numFmtId="0" fontId="25" fillId="39" borderId="0" xfId="0" applyFont="1" applyFill="1" applyBorder="1" applyAlignment="1">
      <alignment horizontal="left" vertical="center" wrapText="1"/>
    </xf>
    <xf numFmtId="0" fontId="25" fillId="39" borderId="11" xfId="0" applyFont="1" applyFill="1" applyBorder="1" applyAlignment="1">
      <alignment horizontal="left" vertical="center" wrapText="1"/>
    </xf>
    <xf numFmtId="0" fontId="25" fillId="39" borderId="60" xfId="0" applyFont="1" applyFill="1" applyBorder="1" applyAlignment="1">
      <alignment horizontal="left" vertical="center" wrapText="1"/>
    </xf>
    <xf numFmtId="0" fontId="25" fillId="39" borderId="61" xfId="0" applyFont="1" applyFill="1" applyBorder="1" applyAlignment="1">
      <alignment horizontal="left" vertical="center" wrapText="1"/>
    </xf>
    <xf numFmtId="0" fontId="25" fillId="39" borderId="62" xfId="0" applyFont="1" applyFill="1" applyBorder="1" applyAlignment="1">
      <alignment horizontal="left" vertical="center" wrapText="1"/>
    </xf>
    <xf numFmtId="0" fontId="28" fillId="37" borderId="0" xfId="0" applyFont="1" applyFill="1"/>
    <xf numFmtId="0" fontId="21" fillId="37" borderId="0" xfId="0" applyFont="1" applyFill="1"/>
    <xf numFmtId="0" fontId="26" fillId="0" borderId="0" xfId="44" applyFont="1"/>
    <xf numFmtId="0" fontId="21" fillId="0" borderId="0" xfId="0" applyFont="1" applyAlignment="1">
      <alignment vertical="center"/>
    </xf>
    <xf numFmtId="0" fontId="30" fillId="0" borderId="0" xfId="0" applyFont="1" applyAlignment="1">
      <alignment vertical="center"/>
    </xf>
    <xf numFmtId="0" fontId="29" fillId="0" borderId="0" xfId="0" applyFont="1"/>
    <xf numFmtId="0" fontId="30" fillId="0" borderId="0" xfId="0" applyFont="1" applyAlignment="1">
      <alignment horizontal="center" vertical="center"/>
    </xf>
    <xf numFmtId="0" fontId="21" fillId="0" borderId="0" xfId="0" applyFont="1" applyAlignment="1">
      <alignment horizontal="right"/>
    </xf>
    <xf numFmtId="0" fontId="19" fillId="0" borderId="22" xfId="0" applyFont="1" applyFill="1" applyBorder="1" applyAlignment="1">
      <alignment vertical="center" wrapText="1"/>
    </xf>
    <xf numFmtId="2" fontId="19" fillId="0" borderId="23" xfId="0" applyNumberFormat="1" applyFont="1" applyFill="1" applyBorder="1" applyAlignment="1">
      <alignment horizontal="center" vertical="center" wrapText="1"/>
    </xf>
    <xf numFmtId="4" fontId="19" fillId="0" borderId="23" xfId="0" applyNumberFormat="1" applyFont="1" applyFill="1" applyBorder="1" applyAlignment="1">
      <alignment horizontal="center" vertical="center" wrapText="1"/>
    </xf>
    <xf numFmtId="3" fontId="20" fillId="0" borderId="25" xfId="0" applyNumberFormat="1" applyFont="1" applyFill="1" applyBorder="1" applyAlignment="1">
      <alignment horizontal="center" vertical="center" wrapText="1"/>
    </xf>
    <xf numFmtId="1" fontId="19" fillId="0" borderId="23" xfId="0" applyNumberFormat="1"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24" xfId="0" applyFont="1" applyFill="1" applyBorder="1" applyAlignment="1">
      <alignment vertical="center" wrapText="1"/>
    </xf>
    <xf numFmtId="49" fontId="21" fillId="0" borderId="0" xfId="0" applyNumberFormat="1" applyFont="1" applyAlignment="1">
      <alignment vertical="center"/>
    </xf>
    <xf numFmtId="49" fontId="26" fillId="0" borderId="0" xfId="44" applyNumberFormat="1" applyFont="1"/>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3" xr:uid="{5E352537-F57D-46C4-8287-77A2805AD75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BE"/>
      <color rgb="FFA8A800"/>
      <color rgb="FFC8F0C8"/>
      <color rgb="FFE6E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apr.homestead.com/Gordon_FinalVersion131216.pdf" TargetMode="External"/><Relationship Id="rId2" Type="http://schemas.openxmlformats.org/officeDocument/2006/relationships/hyperlink" Target="http://www.canadiansuburbs.ca/" TargetMode="External"/><Relationship Id="rId1" Type="http://schemas.openxmlformats.org/officeDocument/2006/relationships/hyperlink" Target="http://www.chass.utoronto.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150.statcan.gc.ca/n1/daily-quotidien/171129/t001c-eng.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ECB3D-F8EC-4C6C-90CC-D96C6AB3836C}">
  <dimension ref="A1:R46"/>
  <sheetViews>
    <sheetView workbookViewId="0">
      <selection activeCell="B29" sqref="B29"/>
    </sheetView>
  </sheetViews>
  <sheetFormatPr defaultColWidth="12.5703125" defaultRowHeight="12.75" x14ac:dyDescent="0.2"/>
  <cols>
    <col min="1" max="1" width="15.5703125" style="198" customWidth="1"/>
    <col min="2" max="2" width="20.28515625" style="198" customWidth="1"/>
    <col min="3" max="16384" width="12.5703125" style="198"/>
  </cols>
  <sheetData>
    <row r="1" spans="1:18" x14ac:dyDescent="0.2">
      <c r="A1" s="221" t="s">
        <v>138</v>
      </c>
      <c r="B1" s="222"/>
    </row>
    <row r="2" spans="1:18" x14ac:dyDescent="0.2">
      <c r="A2" s="223" t="s">
        <v>139</v>
      </c>
    </row>
    <row r="3" spans="1:18" x14ac:dyDescent="0.2">
      <c r="A3" s="198" t="s">
        <v>140</v>
      </c>
    </row>
    <row r="4" spans="1:18" x14ac:dyDescent="0.2">
      <c r="A4" s="198" t="s">
        <v>141</v>
      </c>
    </row>
    <row r="5" spans="1:18" x14ac:dyDescent="0.2">
      <c r="A5" s="198" t="s">
        <v>142</v>
      </c>
    </row>
    <row r="8" spans="1:18" x14ac:dyDescent="0.2">
      <c r="A8" s="221" t="s">
        <v>143</v>
      </c>
      <c r="B8" s="222"/>
    </row>
    <row r="9" spans="1:18" x14ac:dyDescent="0.2">
      <c r="A9" s="224" t="s">
        <v>144</v>
      </c>
      <c r="B9" s="225"/>
      <c r="C9" s="225"/>
      <c r="D9" s="225"/>
      <c r="E9" s="225"/>
      <c r="F9" s="225"/>
      <c r="G9" s="225"/>
      <c r="H9" s="225"/>
      <c r="I9" s="225"/>
      <c r="J9" s="225"/>
    </row>
    <row r="10" spans="1:18" x14ac:dyDescent="0.2">
      <c r="A10" s="224" t="s">
        <v>145</v>
      </c>
      <c r="B10" s="225"/>
      <c r="C10" s="225"/>
      <c r="D10" s="225"/>
      <c r="E10" s="225"/>
      <c r="F10" s="225"/>
      <c r="G10" s="225"/>
      <c r="H10" s="225"/>
      <c r="I10" s="225"/>
      <c r="J10" s="225"/>
      <c r="K10" s="225"/>
      <c r="L10" s="225"/>
      <c r="M10" s="225"/>
    </row>
    <row r="11" spans="1:18" x14ac:dyDescent="0.2">
      <c r="A11" s="224" t="s">
        <v>146</v>
      </c>
      <c r="B11" s="225"/>
      <c r="C11" s="225"/>
      <c r="D11" s="225"/>
      <c r="E11" s="225"/>
      <c r="F11" s="225"/>
      <c r="G11" s="225"/>
      <c r="H11" s="225"/>
      <c r="I11" s="225"/>
      <c r="J11" s="225"/>
      <c r="K11" s="225"/>
      <c r="L11" s="225"/>
      <c r="M11" s="225"/>
      <c r="N11" s="225"/>
      <c r="O11" s="225"/>
      <c r="P11" s="225"/>
      <c r="Q11" s="225"/>
      <c r="R11" s="225"/>
    </row>
    <row r="12" spans="1:18" x14ac:dyDescent="0.2">
      <c r="A12" s="224" t="s">
        <v>147</v>
      </c>
      <c r="B12" s="225"/>
      <c r="C12" s="225"/>
      <c r="D12" s="225"/>
      <c r="E12" s="225"/>
      <c r="F12" s="225"/>
      <c r="G12" s="225"/>
      <c r="H12" s="225"/>
      <c r="I12" s="225"/>
      <c r="J12" s="225"/>
      <c r="K12" s="225"/>
      <c r="L12" s="225"/>
      <c r="M12" s="225"/>
      <c r="N12" s="225"/>
      <c r="O12" s="225"/>
      <c r="P12" s="225"/>
      <c r="Q12" s="225"/>
    </row>
    <row r="13" spans="1:18" x14ac:dyDescent="0.2">
      <c r="A13" s="226" t="s">
        <v>148</v>
      </c>
      <c r="B13" s="227"/>
      <c r="C13" s="227"/>
      <c r="D13" s="227"/>
      <c r="E13" s="227"/>
      <c r="F13" s="227"/>
      <c r="G13" s="227"/>
      <c r="H13" s="227"/>
      <c r="I13" s="227"/>
      <c r="J13" s="227"/>
      <c r="K13" s="227"/>
      <c r="L13" s="227"/>
      <c r="M13" s="227"/>
      <c r="N13" s="227"/>
      <c r="O13" s="227"/>
      <c r="P13" s="227"/>
      <c r="Q13" s="227"/>
      <c r="R13" s="227"/>
    </row>
    <row r="15" spans="1:18" x14ac:dyDescent="0.2">
      <c r="E15" s="198" t="s">
        <v>149</v>
      </c>
    </row>
    <row r="16" spans="1:18" x14ac:dyDescent="0.2">
      <c r="A16" s="221" t="s">
        <v>150</v>
      </c>
      <c r="B16" s="222"/>
    </row>
    <row r="17" spans="1:2" x14ac:dyDescent="0.2">
      <c r="A17" s="198" t="s">
        <v>151</v>
      </c>
      <c r="B17" s="198" t="s">
        <v>152</v>
      </c>
    </row>
    <row r="19" spans="1:2" x14ac:dyDescent="0.2">
      <c r="A19" s="198" t="s">
        <v>153</v>
      </c>
      <c r="B19" s="223" t="s">
        <v>154</v>
      </c>
    </row>
    <row r="21" spans="1:2" x14ac:dyDescent="0.2">
      <c r="A21" s="198" t="s">
        <v>155</v>
      </c>
      <c r="B21" s="198" t="s">
        <v>156</v>
      </c>
    </row>
    <row r="22" spans="1:2" x14ac:dyDescent="0.2">
      <c r="B22" s="198" t="s">
        <v>157</v>
      </c>
    </row>
    <row r="23" spans="1:2" x14ac:dyDescent="0.2">
      <c r="B23" s="198" t="s">
        <v>158</v>
      </c>
    </row>
    <row r="25" spans="1:2" x14ac:dyDescent="0.2">
      <c r="A25" s="198" t="s">
        <v>159</v>
      </c>
      <c r="B25" s="198" t="s">
        <v>160</v>
      </c>
    </row>
    <row r="27" spans="1:2" x14ac:dyDescent="0.2">
      <c r="A27" s="198" t="s">
        <v>161</v>
      </c>
      <c r="B27" s="198" t="s">
        <v>162</v>
      </c>
    </row>
    <row r="30" spans="1:2" x14ac:dyDescent="0.2">
      <c r="A30" s="221" t="s">
        <v>163</v>
      </c>
      <c r="B30" s="222"/>
    </row>
    <row r="31" spans="1:2" x14ac:dyDescent="0.2">
      <c r="A31" s="198" t="s">
        <v>164</v>
      </c>
    </row>
    <row r="32" spans="1:2" x14ac:dyDescent="0.2">
      <c r="A32" s="223" t="s">
        <v>165</v>
      </c>
    </row>
    <row r="46" spans="1:1" x14ac:dyDescent="0.2">
      <c r="A46" s="228"/>
    </row>
  </sheetData>
  <hyperlinks>
    <hyperlink ref="B19" r:id="rId1" xr:uid="{C0788183-5BEE-45BE-B969-1E5D89456149}"/>
    <hyperlink ref="A2" r:id="rId2" xr:uid="{47278F82-59D5-4CC9-A9EF-F24E791852D3}"/>
    <hyperlink ref="A32" r:id="rId3" xr:uid="{1D322437-1512-49FA-A691-6F9B30028A8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8"/>
  <sheetViews>
    <sheetView topLeftCell="A6" workbookViewId="0">
      <selection activeCell="V2" sqref="V2:V38"/>
    </sheetView>
  </sheetViews>
  <sheetFormatPr defaultRowHeight="12.75" x14ac:dyDescent="0.2"/>
  <cols>
    <col min="1" max="1" width="12.5703125" style="198" bestFit="1" customWidth="1"/>
    <col min="2" max="2" width="9.140625" style="198"/>
    <col min="3" max="3" width="13.28515625" style="198" bestFit="1" customWidth="1"/>
    <col min="4" max="21" width="9.140625" style="198"/>
    <col min="22" max="22" width="12" style="71" bestFit="1" customWidth="1"/>
    <col min="23" max="16384" width="9.140625" style="198"/>
  </cols>
  <sheetData>
    <row r="1" spans="1:22" s="195" customFormat="1" ht="115.5" thickBot="1" x14ac:dyDescent="0.25">
      <c r="A1" s="189" t="s">
        <v>17</v>
      </c>
      <c r="B1" s="190" t="s">
        <v>123</v>
      </c>
      <c r="C1" s="190" t="s">
        <v>124</v>
      </c>
      <c r="D1" s="191" t="s">
        <v>20</v>
      </c>
      <c r="E1" s="189" t="s">
        <v>4</v>
      </c>
      <c r="F1" s="189" t="s">
        <v>18</v>
      </c>
      <c r="G1" s="189" t="s">
        <v>19</v>
      </c>
      <c r="H1" s="189" t="s">
        <v>21</v>
      </c>
      <c r="I1" s="192" t="s">
        <v>22</v>
      </c>
      <c r="J1" s="191" t="s">
        <v>125</v>
      </c>
      <c r="K1" s="189" t="s">
        <v>126</v>
      </c>
      <c r="L1" s="189" t="s">
        <v>127</v>
      </c>
      <c r="M1" s="189" t="s">
        <v>128</v>
      </c>
      <c r="N1" s="193" t="s">
        <v>129</v>
      </c>
      <c r="O1" s="189" t="s">
        <v>130</v>
      </c>
      <c r="P1" s="189" t="s">
        <v>131</v>
      </c>
      <c r="Q1" s="189" t="s">
        <v>132</v>
      </c>
      <c r="R1" s="193" t="s">
        <v>133</v>
      </c>
      <c r="S1" s="189" t="s">
        <v>134</v>
      </c>
      <c r="T1" s="189" t="s">
        <v>135</v>
      </c>
      <c r="U1" s="192" t="s">
        <v>136</v>
      </c>
      <c r="V1" s="194" t="s">
        <v>137</v>
      </c>
    </row>
    <row r="2" spans="1:22" ht="13.5" thickTop="1" x14ac:dyDescent="0.2">
      <c r="A2" s="196" t="s">
        <v>85</v>
      </c>
      <c r="B2" s="196" t="s">
        <v>86</v>
      </c>
      <c r="C2" s="196" t="s">
        <v>82</v>
      </c>
      <c r="D2" s="196">
        <v>0.62799999237060544</v>
      </c>
      <c r="E2" s="196">
        <v>2284</v>
      </c>
      <c r="F2" s="196">
        <v>1443</v>
      </c>
      <c r="G2" s="196">
        <v>1320</v>
      </c>
      <c r="H2" s="196">
        <v>3636.9427193434253</v>
      </c>
      <c r="I2" s="196">
        <v>2297.77072855191</v>
      </c>
      <c r="J2" s="196">
        <v>795</v>
      </c>
      <c r="K2" s="196">
        <v>500</v>
      </c>
      <c r="L2" s="196">
        <v>30</v>
      </c>
      <c r="M2" s="196">
        <v>60</v>
      </c>
      <c r="N2" s="197">
        <v>7.5471698113207544E-2</v>
      </c>
      <c r="O2" s="196">
        <v>175</v>
      </c>
      <c r="P2" s="196">
        <v>30</v>
      </c>
      <c r="Q2" s="196">
        <v>205</v>
      </c>
      <c r="R2" s="197">
        <v>0.25786163522012578</v>
      </c>
      <c r="S2" s="196">
        <v>0</v>
      </c>
      <c r="T2" s="196">
        <v>0</v>
      </c>
      <c r="U2" s="196">
        <v>0</v>
      </c>
      <c r="V2" s="202" t="s">
        <v>5</v>
      </c>
    </row>
    <row r="3" spans="1:22" x14ac:dyDescent="0.2">
      <c r="A3" s="196" t="s">
        <v>87</v>
      </c>
      <c r="B3" s="196" t="s">
        <v>86</v>
      </c>
      <c r="C3" s="196" t="s">
        <v>82</v>
      </c>
      <c r="D3" s="196">
        <v>0.85940002441406249</v>
      </c>
      <c r="E3" s="196">
        <v>3160</v>
      </c>
      <c r="F3" s="196">
        <v>1977</v>
      </c>
      <c r="G3" s="196">
        <v>1781</v>
      </c>
      <c r="H3" s="196">
        <v>3676.9838378285858</v>
      </c>
      <c r="I3" s="196">
        <v>2300.4421036035174</v>
      </c>
      <c r="J3" s="196">
        <v>1165</v>
      </c>
      <c r="K3" s="196">
        <v>650</v>
      </c>
      <c r="L3" s="196">
        <v>30</v>
      </c>
      <c r="M3" s="196">
        <v>85</v>
      </c>
      <c r="N3" s="197">
        <v>7.2961373390557943E-2</v>
      </c>
      <c r="O3" s="196">
        <v>345</v>
      </c>
      <c r="P3" s="196">
        <v>35</v>
      </c>
      <c r="Q3" s="196">
        <v>380</v>
      </c>
      <c r="R3" s="197">
        <v>0.3261802575107296</v>
      </c>
      <c r="S3" s="196">
        <v>10</v>
      </c>
      <c r="T3" s="196">
        <v>0</v>
      </c>
      <c r="U3" s="196">
        <v>15</v>
      </c>
      <c r="V3" s="202" t="s">
        <v>5</v>
      </c>
    </row>
    <row r="4" spans="1:22" x14ac:dyDescent="0.2">
      <c r="A4" s="196" t="s">
        <v>88</v>
      </c>
      <c r="B4" s="196" t="s">
        <v>86</v>
      </c>
      <c r="C4" s="196" t="s">
        <v>82</v>
      </c>
      <c r="D4" s="196">
        <v>3.0207998657226565</v>
      </c>
      <c r="E4" s="196">
        <v>2866</v>
      </c>
      <c r="F4" s="196">
        <v>1767</v>
      </c>
      <c r="G4" s="196">
        <v>1645</v>
      </c>
      <c r="H4" s="196">
        <v>948.75533878321858</v>
      </c>
      <c r="I4" s="196">
        <v>584.94441159453845</v>
      </c>
      <c r="J4" s="196">
        <v>1090</v>
      </c>
      <c r="K4" s="196">
        <v>695</v>
      </c>
      <c r="L4" s="196">
        <v>75</v>
      </c>
      <c r="M4" s="196">
        <v>60</v>
      </c>
      <c r="N4" s="197">
        <v>5.5045871559633031E-2</v>
      </c>
      <c r="O4" s="196">
        <v>200</v>
      </c>
      <c r="P4" s="196">
        <v>40</v>
      </c>
      <c r="Q4" s="196">
        <v>240</v>
      </c>
      <c r="R4" s="197">
        <v>0.22018348623853212</v>
      </c>
      <c r="S4" s="196">
        <v>0</v>
      </c>
      <c r="T4" s="196">
        <v>15</v>
      </c>
      <c r="U4" s="196">
        <v>0</v>
      </c>
      <c r="V4" s="202" t="s">
        <v>5</v>
      </c>
    </row>
    <row r="5" spans="1:22" x14ac:dyDescent="0.2">
      <c r="A5" s="199" t="s">
        <v>96</v>
      </c>
      <c r="B5" s="199" t="s">
        <v>86</v>
      </c>
      <c r="C5" s="199" t="s">
        <v>82</v>
      </c>
      <c r="D5" s="199">
        <v>2.7260998535156249</v>
      </c>
      <c r="E5" s="199">
        <v>4582</v>
      </c>
      <c r="F5" s="199">
        <v>2544</v>
      </c>
      <c r="G5" s="199">
        <v>2365</v>
      </c>
      <c r="H5" s="199">
        <v>1680.7894964269099</v>
      </c>
      <c r="I5" s="199">
        <v>933.20132669359646</v>
      </c>
      <c r="J5" s="199">
        <v>2120</v>
      </c>
      <c r="K5" s="199">
        <v>1680</v>
      </c>
      <c r="L5" s="199">
        <v>145</v>
      </c>
      <c r="M5" s="199">
        <v>55</v>
      </c>
      <c r="N5" s="200">
        <v>2.5943396226415096E-2</v>
      </c>
      <c r="O5" s="199">
        <v>190</v>
      </c>
      <c r="P5" s="199">
        <v>35</v>
      </c>
      <c r="Q5" s="199">
        <v>225</v>
      </c>
      <c r="R5" s="200">
        <v>0.10613207547169812</v>
      </c>
      <c r="S5" s="199">
        <v>0</v>
      </c>
      <c r="T5" s="199">
        <v>0</v>
      </c>
      <c r="U5" s="199">
        <v>10</v>
      </c>
      <c r="V5" s="203" t="s">
        <v>7</v>
      </c>
    </row>
    <row r="6" spans="1:22" x14ac:dyDescent="0.2">
      <c r="A6" s="196" t="s">
        <v>89</v>
      </c>
      <c r="B6" s="196" t="s">
        <v>86</v>
      </c>
      <c r="C6" s="196" t="s">
        <v>82</v>
      </c>
      <c r="D6" s="196">
        <v>2.1480999755859376</v>
      </c>
      <c r="E6" s="196">
        <v>2052</v>
      </c>
      <c r="F6" s="196">
        <v>1198</v>
      </c>
      <c r="G6" s="196">
        <v>1097</v>
      </c>
      <c r="H6" s="196">
        <v>955.26280122985224</v>
      </c>
      <c r="I6" s="196">
        <v>557.70216173165841</v>
      </c>
      <c r="J6" s="196">
        <v>730</v>
      </c>
      <c r="K6" s="196">
        <v>470</v>
      </c>
      <c r="L6" s="196">
        <v>25</v>
      </c>
      <c r="M6" s="196">
        <v>55</v>
      </c>
      <c r="N6" s="197">
        <v>7.5342465753424653E-2</v>
      </c>
      <c r="O6" s="196">
        <v>155</v>
      </c>
      <c r="P6" s="196">
        <v>10</v>
      </c>
      <c r="Q6" s="196">
        <v>165</v>
      </c>
      <c r="R6" s="197">
        <v>0.22602739726027396</v>
      </c>
      <c r="S6" s="196">
        <v>0</v>
      </c>
      <c r="T6" s="196">
        <v>0</v>
      </c>
      <c r="U6" s="196">
        <v>10</v>
      </c>
      <c r="V6" s="202" t="s">
        <v>5</v>
      </c>
    </row>
    <row r="7" spans="1:22" x14ac:dyDescent="0.2">
      <c r="A7" s="199" t="s">
        <v>97</v>
      </c>
      <c r="B7" s="199" t="s">
        <v>86</v>
      </c>
      <c r="C7" s="199" t="s">
        <v>82</v>
      </c>
      <c r="D7" s="199">
        <v>0.7343000030517578</v>
      </c>
      <c r="E7" s="199">
        <v>2333</v>
      </c>
      <c r="F7" s="199">
        <v>1283</v>
      </c>
      <c r="G7" s="199">
        <v>1214</v>
      </c>
      <c r="H7" s="199">
        <v>3177.1755281275091</v>
      </c>
      <c r="I7" s="199">
        <v>1747.2422642895817</v>
      </c>
      <c r="J7" s="199">
        <v>820</v>
      </c>
      <c r="K7" s="199">
        <v>725</v>
      </c>
      <c r="L7" s="199">
        <v>40</v>
      </c>
      <c r="M7" s="199">
        <v>10</v>
      </c>
      <c r="N7" s="200">
        <v>1.2195121951219513E-2</v>
      </c>
      <c r="O7" s="199">
        <v>20</v>
      </c>
      <c r="P7" s="199">
        <v>10</v>
      </c>
      <c r="Q7" s="199">
        <v>30</v>
      </c>
      <c r="R7" s="200">
        <v>3.6585365853658534E-2</v>
      </c>
      <c r="S7" s="199">
        <v>0</v>
      </c>
      <c r="T7" s="199">
        <v>0</v>
      </c>
      <c r="U7" s="199">
        <v>25</v>
      </c>
      <c r="V7" s="203" t="s">
        <v>7</v>
      </c>
    </row>
    <row r="8" spans="1:22" x14ac:dyDescent="0.2">
      <c r="A8" s="199" t="s">
        <v>98</v>
      </c>
      <c r="B8" s="199" t="s">
        <v>86</v>
      </c>
      <c r="C8" s="199" t="s">
        <v>82</v>
      </c>
      <c r="D8" s="199">
        <v>0.87900001525878901</v>
      </c>
      <c r="E8" s="199">
        <v>2428</v>
      </c>
      <c r="F8" s="199">
        <v>1383</v>
      </c>
      <c r="G8" s="199">
        <v>1319</v>
      </c>
      <c r="H8" s="199">
        <v>2762.2297586481445</v>
      </c>
      <c r="I8" s="199">
        <v>1573.3788122777528</v>
      </c>
      <c r="J8" s="199">
        <v>1165</v>
      </c>
      <c r="K8" s="199">
        <v>970</v>
      </c>
      <c r="L8" s="199">
        <v>35</v>
      </c>
      <c r="M8" s="199">
        <v>20</v>
      </c>
      <c r="N8" s="200">
        <v>1.7167381974248927E-2</v>
      </c>
      <c r="O8" s="199">
        <v>90</v>
      </c>
      <c r="P8" s="199">
        <v>35</v>
      </c>
      <c r="Q8" s="199">
        <v>125</v>
      </c>
      <c r="R8" s="200">
        <v>0.1072961373390558</v>
      </c>
      <c r="S8" s="199">
        <v>0</v>
      </c>
      <c r="T8" s="199">
        <v>0</v>
      </c>
      <c r="U8" s="199">
        <v>0</v>
      </c>
      <c r="V8" s="203" t="s">
        <v>7</v>
      </c>
    </row>
    <row r="9" spans="1:22" x14ac:dyDescent="0.2">
      <c r="A9" s="196" t="s">
        <v>90</v>
      </c>
      <c r="B9" s="196" t="s">
        <v>86</v>
      </c>
      <c r="C9" s="196" t="s">
        <v>82</v>
      </c>
      <c r="D9" s="196">
        <v>2.0892999267578123</v>
      </c>
      <c r="E9" s="196">
        <v>2343</v>
      </c>
      <c r="F9" s="196">
        <v>1393</v>
      </c>
      <c r="G9" s="196">
        <v>1149</v>
      </c>
      <c r="H9" s="196">
        <v>1121.4282688631886</v>
      </c>
      <c r="I9" s="196">
        <v>666.73050726693202</v>
      </c>
      <c r="J9" s="196">
        <v>860</v>
      </c>
      <c r="K9" s="196">
        <v>590</v>
      </c>
      <c r="L9" s="196">
        <v>25</v>
      </c>
      <c r="M9" s="196">
        <v>35</v>
      </c>
      <c r="N9" s="197">
        <v>4.0697674418604654E-2</v>
      </c>
      <c r="O9" s="196">
        <v>175</v>
      </c>
      <c r="P9" s="196">
        <v>35</v>
      </c>
      <c r="Q9" s="196">
        <v>210</v>
      </c>
      <c r="R9" s="197">
        <v>0.2441860465116279</v>
      </c>
      <c r="S9" s="196">
        <v>0</v>
      </c>
      <c r="T9" s="196">
        <v>0</v>
      </c>
      <c r="U9" s="196">
        <v>0</v>
      </c>
      <c r="V9" s="202" t="s">
        <v>5</v>
      </c>
    </row>
    <row r="10" spans="1:22" x14ac:dyDescent="0.2">
      <c r="A10" s="196" t="s">
        <v>91</v>
      </c>
      <c r="B10" s="196" t="s">
        <v>86</v>
      </c>
      <c r="C10" s="196" t="s">
        <v>82</v>
      </c>
      <c r="D10" s="196">
        <v>0.4427000045776367</v>
      </c>
      <c r="E10" s="196">
        <v>1836</v>
      </c>
      <c r="F10" s="196">
        <v>1199</v>
      </c>
      <c r="G10" s="196">
        <v>1146</v>
      </c>
      <c r="H10" s="196">
        <v>4147.2780235266955</v>
      </c>
      <c r="I10" s="196">
        <v>2708.3803650373134</v>
      </c>
      <c r="J10" s="196">
        <v>335</v>
      </c>
      <c r="K10" s="196">
        <v>235</v>
      </c>
      <c r="L10" s="196">
        <v>10</v>
      </c>
      <c r="M10" s="196">
        <v>15</v>
      </c>
      <c r="N10" s="197">
        <v>4.4776119402985072E-2</v>
      </c>
      <c r="O10" s="196">
        <v>45</v>
      </c>
      <c r="P10" s="196">
        <v>15</v>
      </c>
      <c r="Q10" s="196">
        <v>60</v>
      </c>
      <c r="R10" s="197">
        <v>0.17910447761194029</v>
      </c>
      <c r="S10" s="196">
        <v>0</v>
      </c>
      <c r="T10" s="196">
        <v>0</v>
      </c>
      <c r="U10" s="196">
        <v>10</v>
      </c>
      <c r="V10" s="202" t="s">
        <v>5</v>
      </c>
    </row>
    <row r="11" spans="1:22" x14ac:dyDescent="0.2">
      <c r="A11" s="196" t="s">
        <v>92</v>
      </c>
      <c r="B11" s="196" t="s">
        <v>86</v>
      </c>
      <c r="C11" s="196" t="s">
        <v>82</v>
      </c>
      <c r="D11" s="196">
        <v>1.7132000732421875</v>
      </c>
      <c r="E11" s="196">
        <v>3813</v>
      </c>
      <c r="F11" s="196">
        <v>2390</v>
      </c>
      <c r="G11" s="196">
        <v>1928</v>
      </c>
      <c r="H11" s="196">
        <v>2225.659489252761</v>
      </c>
      <c r="I11" s="196">
        <v>1395.0501388182793</v>
      </c>
      <c r="J11" s="196">
        <v>1515</v>
      </c>
      <c r="K11" s="196">
        <v>1070</v>
      </c>
      <c r="L11" s="196">
        <v>85</v>
      </c>
      <c r="M11" s="196">
        <v>80</v>
      </c>
      <c r="N11" s="197">
        <v>5.2805280528052806E-2</v>
      </c>
      <c r="O11" s="196">
        <v>210</v>
      </c>
      <c r="P11" s="196">
        <v>70</v>
      </c>
      <c r="Q11" s="196">
        <v>280</v>
      </c>
      <c r="R11" s="197">
        <v>0.18481848184818481</v>
      </c>
      <c r="S11" s="196">
        <v>10</v>
      </c>
      <c r="T11" s="196">
        <v>0</v>
      </c>
      <c r="U11" s="196">
        <v>0</v>
      </c>
      <c r="V11" s="202" t="s">
        <v>5</v>
      </c>
    </row>
    <row r="12" spans="1:22" x14ac:dyDescent="0.2">
      <c r="A12" s="199" t="s">
        <v>99</v>
      </c>
      <c r="B12" s="199" t="s">
        <v>86</v>
      </c>
      <c r="C12" s="199" t="s">
        <v>82</v>
      </c>
      <c r="D12" s="199">
        <v>1.2894000244140624</v>
      </c>
      <c r="E12" s="199">
        <v>2529</v>
      </c>
      <c r="F12" s="199">
        <v>1241</v>
      </c>
      <c r="G12" s="199">
        <v>1193</v>
      </c>
      <c r="H12" s="199">
        <v>1961.3773476925787</v>
      </c>
      <c r="I12" s="199">
        <v>962.46314293653234</v>
      </c>
      <c r="J12" s="199">
        <v>1155</v>
      </c>
      <c r="K12" s="199">
        <v>965</v>
      </c>
      <c r="L12" s="199">
        <v>60</v>
      </c>
      <c r="M12" s="199">
        <v>50</v>
      </c>
      <c r="N12" s="200">
        <v>4.3290043290043288E-2</v>
      </c>
      <c r="O12" s="199">
        <v>50</v>
      </c>
      <c r="P12" s="199">
        <v>20</v>
      </c>
      <c r="Q12" s="199">
        <v>70</v>
      </c>
      <c r="R12" s="200">
        <v>6.0606060606060608E-2</v>
      </c>
      <c r="S12" s="199">
        <v>10</v>
      </c>
      <c r="T12" s="199">
        <v>10</v>
      </c>
      <c r="U12" s="199">
        <v>0</v>
      </c>
      <c r="V12" s="203" t="s">
        <v>7</v>
      </c>
    </row>
    <row r="13" spans="1:22" x14ac:dyDescent="0.2">
      <c r="A13" s="199" t="s">
        <v>100</v>
      </c>
      <c r="B13" s="199" t="s">
        <v>86</v>
      </c>
      <c r="C13" s="199" t="s">
        <v>82</v>
      </c>
      <c r="D13" s="199">
        <v>1.0544000244140626</v>
      </c>
      <c r="E13" s="199">
        <v>2488</v>
      </c>
      <c r="F13" s="199">
        <v>1477</v>
      </c>
      <c r="G13" s="199">
        <v>1311</v>
      </c>
      <c r="H13" s="199">
        <v>2359.6357572000238</v>
      </c>
      <c r="I13" s="199">
        <v>1400.7966291738082</v>
      </c>
      <c r="J13" s="199">
        <v>1010</v>
      </c>
      <c r="K13" s="199">
        <v>805</v>
      </c>
      <c r="L13" s="199">
        <v>50</v>
      </c>
      <c r="M13" s="199">
        <v>35</v>
      </c>
      <c r="N13" s="200">
        <v>3.4653465346534656E-2</v>
      </c>
      <c r="O13" s="199">
        <v>95</v>
      </c>
      <c r="P13" s="199">
        <v>15</v>
      </c>
      <c r="Q13" s="199">
        <v>110</v>
      </c>
      <c r="R13" s="200">
        <v>0.10891089108910891</v>
      </c>
      <c r="S13" s="199">
        <v>0</v>
      </c>
      <c r="T13" s="199">
        <v>0</v>
      </c>
      <c r="U13" s="199">
        <v>0</v>
      </c>
      <c r="V13" s="203" t="s">
        <v>7</v>
      </c>
    </row>
    <row r="14" spans="1:22" x14ac:dyDescent="0.2">
      <c r="A14" s="196" t="s">
        <v>93</v>
      </c>
      <c r="B14" s="196" t="s">
        <v>86</v>
      </c>
      <c r="C14" s="196" t="s">
        <v>82</v>
      </c>
      <c r="D14" s="196">
        <v>1.7660000610351563</v>
      </c>
      <c r="E14" s="196">
        <v>4329</v>
      </c>
      <c r="F14" s="196">
        <v>2120</v>
      </c>
      <c r="G14" s="196">
        <v>2060</v>
      </c>
      <c r="H14" s="196">
        <v>2451.3022935358899</v>
      </c>
      <c r="I14" s="196">
        <v>1200.4529596433556</v>
      </c>
      <c r="J14" s="196">
        <v>1415</v>
      </c>
      <c r="K14" s="196">
        <v>1110</v>
      </c>
      <c r="L14" s="196">
        <v>80</v>
      </c>
      <c r="M14" s="196">
        <v>45</v>
      </c>
      <c r="N14" s="197">
        <v>3.1802120141342753E-2</v>
      </c>
      <c r="O14" s="196">
        <v>150</v>
      </c>
      <c r="P14" s="196">
        <v>20</v>
      </c>
      <c r="Q14" s="196">
        <v>170</v>
      </c>
      <c r="R14" s="197">
        <v>0.12014134275618374</v>
      </c>
      <c r="S14" s="196">
        <v>0</v>
      </c>
      <c r="T14" s="196">
        <v>0</v>
      </c>
      <c r="U14" s="196">
        <v>15</v>
      </c>
      <c r="V14" s="202" t="s">
        <v>5</v>
      </c>
    </row>
    <row r="15" spans="1:22" x14ac:dyDescent="0.2">
      <c r="A15" s="198" t="s">
        <v>115</v>
      </c>
      <c r="B15" s="198" t="s">
        <v>86</v>
      </c>
      <c r="C15" s="198" t="s">
        <v>82</v>
      </c>
      <c r="D15" s="198">
        <v>51.348500976562498</v>
      </c>
      <c r="E15" s="198">
        <v>4581</v>
      </c>
      <c r="F15" s="198">
        <v>1844</v>
      </c>
      <c r="G15" s="198">
        <v>1806</v>
      </c>
      <c r="H15" s="198">
        <v>89.21389939096666</v>
      </c>
      <c r="I15" s="198">
        <v>35.911467032731395</v>
      </c>
      <c r="J15" s="198">
        <v>2235</v>
      </c>
      <c r="K15" s="198">
        <v>2115</v>
      </c>
      <c r="L15" s="198">
        <v>70</v>
      </c>
      <c r="M15" s="198">
        <v>30</v>
      </c>
      <c r="N15" s="201">
        <v>1.3422818791946308E-2</v>
      </c>
      <c r="O15" s="198">
        <v>0</v>
      </c>
      <c r="P15" s="198">
        <v>10</v>
      </c>
      <c r="Q15" s="198">
        <v>10</v>
      </c>
      <c r="R15" s="201">
        <v>4.4742729306487695E-3</v>
      </c>
      <c r="S15" s="198">
        <v>0</v>
      </c>
      <c r="T15" s="198">
        <v>0</v>
      </c>
      <c r="U15" s="198">
        <v>15</v>
      </c>
      <c r="V15" s="71" t="s">
        <v>3</v>
      </c>
    </row>
    <row r="16" spans="1:22" x14ac:dyDescent="0.2">
      <c r="A16" s="199" t="s">
        <v>101</v>
      </c>
      <c r="B16" s="199" t="s">
        <v>86</v>
      </c>
      <c r="C16" s="199" t="s">
        <v>82</v>
      </c>
      <c r="D16" s="199">
        <v>2.0502000427246094</v>
      </c>
      <c r="E16" s="199">
        <v>3185</v>
      </c>
      <c r="F16" s="199">
        <v>1365</v>
      </c>
      <c r="G16" s="199">
        <v>1343</v>
      </c>
      <c r="H16" s="199">
        <v>1553.5069425553716</v>
      </c>
      <c r="I16" s="199">
        <v>665.78868966658774</v>
      </c>
      <c r="J16" s="199">
        <v>1660</v>
      </c>
      <c r="K16" s="199">
        <v>1485</v>
      </c>
      <c r="L16" s="199">
        <v>80</v>
      </c>
      <c r="M16" s="199">
        <v>35</v>
      </c>
      <c r="N16" s="200">
        <v>2.1084337349397589E-2</v>
      </c>
      <c r="O16" s="199">
        <v>40</v>
      </c>
      <c r="P16" s="199">
        <v>0</v>
      </c>
      <c r="Q16" s="199">
        <v>40</v>
      </c>
      <c r="R16" s="200">
        <v>2.4096385542168676E-2</v>
      </c>
      <c r="S16" s="199">
        <v>0</v>
      </c>
      <c r="T16" s="199">
        <v>10</v>
      </c>
      <c r="U16" s="199">
        <v>0</v>
      </c>
      <c r="V16" s="203" t="s">
        <v>7</v>
      </c>
    </row>
    <row r="17" spans="1:22" x14ac:dyDescent="0.2">
      <c r="A17" s="199" t="s">
        <v>102</v>
      </c>
      <c r="B17" s="199" t="s">
        <v>86</v>
      </c>
      <c r="C17" s="199" t="s">
        <v>82</v>
      </c>
      <c r="D17" s="199">
        <v>5.0907998657226559</v>
      </c>
      <c r="E17" s="199">
        <v>3064</v>
      </c>
      <c r="F17" s="199">
        <v>1234</v>
      </c>
      <c r="G17" s="199">
        <v>1216</v>
      </c>
      <c r="H17" s="199">
        <v>601.87005594749598</v>
      </c>
      <c r="I17" s="199">
        <v>242.39805778042103</v>
      </c>
      <c r="J17" s="199">
        <v>1640</v>
      </c>
      <c r="K17" s="199">
        <v>1440</v>
      </c>
      <c r="L17" s="199">
        <v>60</v>
      </c>
      <c r="M17" s="199">
        <v>35</v>
      </c>
      <c r="N17" s="200">
        <v>2.1341463414634148E-2</v>
      </c>
      <c r="O17" s="199">
        <v>55</v>
      </c>
      <c r="P17" s="199">
        <v>45</v>
      </c>
      <c r="Q17" s="199">
        <v>100</v>
      </c>
      <c r="R17" s="200">
        <v>6.097560975609756E-2</v>
      </c>
      <c r="S17" s="199">
        <v>0</v>
      </c>
      <c r="T17" s="199">
        <v>0</v>
      </c>
      <c r="U17" s="199">
        <v>10</v>
      </c>
      <c r="V17" s="203" t="s">
        <v>7</v>
      </c>
    </row>
    <row r="18" spans="1:22" x14ac:dyDescent="0.2">
      <c r="A18" s="199" t="s">
        <v>103</v>
      </c>
      <c r="B18" s="199" t="s">
        <v>86</v>
      </c>
      <c r="C18" s="199" t="s">
        <v>82</v>
      </c>
      <c r="D18" s="199">
        <v>3.0476998901367187</v>
      </c>
      <c r="E18" s="199">
        <v>6932</v>
      </c>
      <c r="F18" s="199">
        <v>3627</v>
      </c>
      <c r="G18" s="199">
        <v>3438</v>
      </c>
      <c r="H18" s="199">
        <v>2274.5021655295045</v>
      </c>
      <c r="I18" s="199">
        <v>1190.0778064592489</v>
      </c>
      <c r="J18" s="199">
        <v>3110</v>
      </c>
      <c r="K18" s="199">
        <v>2590</v>
      </c>
      <c r="L18" s="199">
        <v>185</v>
      </c>
      <c r="M18" s="199">
        <v>115</v>
      </c>
      <c r="N18" s="200">
        <v>3.6977491961414789E-2</v>
      </c>
      <c r="O18" s="199">
        <v>195</v>
      </c>
      <c r="P18" s="199">
        <v>15</v>
      </c>
      <c r="Q18" s="199">
        <v>210</v>
      </c>
      <c r="R18" s="200">
        <v>6.7524115755627015E-2</v>
      </c>
      <c r="S18" s="199">
        <v>0</v>
      </c>
      <c r="T18" s="199">
        <v>0</v>
      </c>
      <c r="U18" s="199">
        <v>15</v>
      </c>
      <c r="V18" s="203" t="s">
        <v>7</v>
      </c>
    </row>
    <row r="19" spans="1:22" x14ac:dyDescent="0.2">
      <c r="A19" s="199" t="s">
        <v>104</v>
      </c>
      <c r="B19" s="199" t="s">
        <v>86</v>
      </c>
      <c r="C19" s="199" t="s">
        <v>82</v>
      </c>
      <c r="D19" s="199">
        <v>9.172899780273438</v>
      </c>
      <c r="E19" s="199">
        <v>3881</v>
      </c>
      <c r="F19" s="199">
        <v>1628</v>
      </c>
      <c r="G19" s="199">
        <v>1558</v>
      </c>
      <c r="H19" s="199">
        <v>423.09412431891957</v>
      </c>
      <c r="I19" s="199">
        <v>177.47931831775344</v>
      </c>
      <c r="J19" s="199">
        <v>1820</v>
      </c>
      <c r="K19" s="199">
        <v>1595</v>
      </c>
      <c r="L19" s="199">
        <v>100</v>
      </c>
      <c r="M19" s="199">
        <v>55</v>
      </c>
      <c r="N19" s="200">
        <v>3.021978021978022E-2</v>
      </c>
      <c r="O19" s="199">
        <v>35</v>
      </c>
      <c r="P19" s="199">
        <v>25</v>
      </c>
      <c r="Q19" s="199">
        <v>60</v>
      </c>
      <c r="R19" s="200">
        <v>3.2967032967032968E-2</v>
      </c>
      <c r="S19" s="199">
        <v>0</v>
      </c>
      <c r="T19" s="199">
        <v>10</v>
      </c>
      <c r="U19" s="199">
        <v>10</v>
      </c>
      <c r="V19" s="203" t="s">
        <v>7</v>
      </c>
    </row>
    <row r="20" spans="1:22" x14ac:dyDescent="0.2">
      <c r="A20" s="199" t="s">
        <v>105</v>
      </c>
      <c r="B20" s="199" t="s">
        <v>86</v>
      </c>
      <c r="C20" s="199" t="s">
        <v>82</v>
      </c>
      <c r="D20" s="199">
        <v>14.176400146484376</v>
      </c>
      <c r="E20" s="199">
        <v>5249</v>
      </c>
      <c r="F20" s="199">
        <v>2262</v>
      </c>
      <c r="G20" s="199">
        <v>2192</v>
      </c>
      <c r="H20" s="199">
        <v>370.263250596923</v>
      </c>
      <c r="I20" s="199">
        <v>159.56095882077344</v>
      </c>
      <c r="J20" s="199">
        <v>2585</v>
      </c>
      <c r="K20" s="199">
        <v>2295</v>
      </c>
      <c r="L20" s="199">
        <v>95</v>
      </c>
      <c r="M20" s="199">
        <v>20</v>
      </c>
      <c r="N20" s="200">
        <v>7.7369439071566732E-3</v>
      </c>
      <c r="O20" s="199">
        <v>140</v>
      </c>
      <c r="P20" s="199">
        <v>25</v>
      </c>
      <c r="Q20" s="199">
        <v>165</v>
      </c>
      <c r="R20" s="200">
        <v>6.3829787234042548E-2</v>
      </c>
      <c r="S20" s="199">
        <v>0</v>
      </c>
      <c r="T20" s="199">
        <v>10</v>
      </c>
      <c r="U20" s="199">
        <v>0</v>
      </c>
      <c r="V20" s="203" t="s">
        <v>7</v>
      </c>
    </row>
    <row r="21" spans="1:22" x14ac:dyDescent="0.2">
      <c r="A21" s="199" t="s">
        <v>106</v>
      </c>
      <c r="B21" s="199" t="s">
        <v>86</v>
      </c>
      <c r="C21" s="199" t="s">
        <v>82</v>
      </c>
      <c r="D21" s="199">
        <v>1.5732000732421876</v>
      </c>
      <c r="E21" s="199">
        <v>3769</v>
      </c>
      <c r="F21" s="199">
        <v>1683</v>
      </c>
      <c r="G21" s="199">
        <v>1647</v>
      </c>
      <c r="H21" s="199">
        <v>2395.7537659100899</v>
      </c>
      <c r="I21" s="199">
        <v>1069.7940005377238</v>
      </c>
      <c r="J21" s="199">
        <v>2030</v>
      </c>
      <c r="K21" s="199">
        <v>1835</v>
      </c>
      <c r="L21" s="199">
        <v>155</v>
      </c>
      <c r="M21" s="199">
        <v>25</v>
      </c>
      <c r="N21" s="200">
        <v>1.2315270935960592E-2</v>
      </c>
      <c r="O21" s="199">
        <v>20</v>
      </c>
      <c r="P21" s="199">
        <v>0</v>
      </c>
      <c r="Q21" s="199">
        <v>20</v>
      </c>
      <c r="R21" s="200">
        <v>9.852216748768473E-3</v>
      </c>
      <c r="S21" s="199">
        <v>0</v>
      </c>
      <c r="T21" s="199">
        <v>0</v>
      </c>
      <c r="U21" s="199">
        <v>0</v>
      </c>
      <c r="V21" s="203" t="s">
        <v>7</v>
      </c>
    </row>
    <row r="22" spans="1:22" x14ac:dyDescent="0.2">
      <c r="A22" s="199" t="s">
        <v>107</v>
      </c>
      <c r="B22" s="199" t="s">
        <v>86</v>
      </c>
      <c r="C22" s="199" t="s">
        <v>82</v>
      </c>
      <c r="D22" s="199">
        <v>1.7955000305175781</v>
      </c>
      <c r="E22" s="199">
        <v>4940</v>
      </c>
      <c r="F22" s="199">
        <v>1721</v>
      </c>
      <c r="G22" s="199">
        <v>1698</v>
      </c>
      <c r="H22" s="199">
        <v>2751.3227045593399</v>
      </c>
      <c r="I22" s="199">
        <v>958.50736326854724</v>
      </c>
      <c r="J22" s="199">
        <v>2565</v>
      </c>
      <c r="K22" s="199">
        <v>2295</v>
      </c>
      <c r="L22" s="199">
        <v>135</v>
      </c>
      <c r="M22" s="199">
        <v>30</v>
      </c>
      <c r="N22" s="200">
        <v>1.1695906432748537E-2</v>
      </c>
      <c r="O22" s="199">
        <v>25</v>
      </c>
      <c r="P22" s="199">
        <v>35</v>
      </c>
      <c r="Q22" s="199">
        <v>60</v>
      </c>
      <c r="R22" s="200">
        <v>2.3391812865497075E-2</v>
      </c>
      <c r="S22" s="199">
        <v>10</v>
      </c>
      <c r="T22" s="199">
        <v>0</v>
      </c>
      <c r="U22" s="199">
        <v>25</v>
      </c>
      <c r="V22" s="203" t="s">
        <v>7</v>
      </c>
    </row>
    <row r="23" spans="1:22" x14ac:dyDescent="0.2">
      <c r="A23" s="198" t="s">
        <v>116</v>
      </c>
      <c r="B23" s="198" t="s">
        <v>86</v>
      </c>
      <c r="C23" s="198" t="s">
        <v>82</v>
      </c>
      <c r="D23" s="198">
        <v>62.614101562499997</v>
      </c>
      <c r="E23" s="198">
        <v>7280</v>
      </c>
      <c r="F23" s="198">
        <v>2903</v>
      </c>
      <c r="G23" s="198">
        <v>2787</v>
      </c>
      <c r="H23" s="198">
        <v>116.26773870951844</v>
      </c>
      <c r="I23" s="198">
        <v>46.363357894743409</v>
      </c>
      <c r="J23" s="198">
        <v>3395</v>
      </c>
      <c r="K23" s="198">
        <v>3165</v>
      </c>
      <c r="L23" s="198">
        <v>90</v>
      </c>
      <c r="M23" s="198">
        <v>40</v>
      </c>
      <c r="N23" s="201">
        <v>1.1782032400589101E-2</v>
      </c>
      <c r="O23" s="198">
        <v>80</v>
      </c>
      <c r="P23" s="198">
        <v>20</v>
      </c>
      <c r="Q23" s="198">
        <v>100</v>
      </c>
      <c r="R23" s="201">
        <v>2.9455081001472753E-2</v>
      </c>
      <c r="S23" s="198">
        <v>0</v>
      </c>
      <c r="T23" s="198">
        <v>0</v>
      </c>
      <c r="U23" s="198">
        <v>0</v>
      </c>
      <c r="V23" s="71" t="s">
        <v>3</v>
      </c>
    </row>
    <row r="24" spans="1:22" x14ac:dyDescent="0.2">
      <c r="A24" s="199" t="s">
        <v>108</v>
      </c>
      <c r="B24" s="199" t="s">
        <v>86</v>
      </c>
      <c r="C24" s="199" t="s">
        <v>82</v>
      </c>
      <c r="D24" s="199">
        <v>2.8176000976562499</v>
      </c>
      <c r="E24" s="199">
        <v>5429</v>
      </c>
      <c r="F24" s="199">
        <v>2602</v>
      </c>
      <c r="G24" s="199">
        <v>2503</v>
      </c>
      <c r="H24" s="199">
        <v>1926.8170825646896</v>
      </c>
      <c r="I24" s="199">
        <v>923.48094471050331</v>
      </c>
      <c r="J24" s="199">
        <v>1890</v>
      </c>
      <c r="K24" s="199">
        <v>1580</v>
      </c>
      <c r="L24" s="199">
        <v>60</v>
      </c>
      <c r="M24" s="199">
        <v>30</v>
      </c>
      <c r="N24" s="200">
        <v>1.5873015873015872E-2</v>
      </c>
      <c r="O24" s="199">
        <v>155</v>
      </c>
      <c r="P24" s="199">
        <v>45</v>
      </c>
      <c r="Q24" s="199">
        <v>200</v>
      </c>
      <c r="R24" s="200">
        <v>0.10582010582010581</v>
      </c>
      <c r="S24" s="199">
        <v>0</v>
      </c>
      <c r="T24" s="199">
        <v>10</v>
      </c>
      <c r="U24" s="199">
        <v>10</v>
      </c>
      <c r="V24" s="203" t="s">
        <v>7</v>
      </c>
    </row>
    <row r="25" spans="1:22" x14ac:dyDescent="0.2">
      <c r="A25" s="196" t="s">
        <v>94</v>
      </c>
      <c r="B25" s="196" t="s">
        <v>86</v>
      </c>
      <c r="C25" s="196" t="s">
        <v>82</v>
      </c>
      <c r="D25" s="196">
        <v>1.1323999786376953</v>
      </c>
      <c r="E25" s="196">
        <v>2825</v>
      </c>
      <c r="F25" s="196">
        <v>1562</v>
      </c>
      <c r="G25" s="196">
        <v>1441</v>
      </c>
      <c r="H25" s="196">
        <v>2494.7015659595331</v>
      </c>
      <c r="I25" s="196">
        <v>1379.3712729305453</v>
      </c>
      <c r="J25" s="196">
        <v>1185</v>
      </c>
      <c r="K25" s="196">
        <v>960</v>
      </c>
      <c r="L25" s="196">
        <v>50</v>
      </c>
      <c r="M25" s="196">
        <v>30</v>
      </c>
      <c r="N25" s="197">
        <v>2.5316455696202531E-2</v>
      </c>
      <c r="O25" s="196">
        <v>115</v>
      </c>
      <c r="P25" s="196">
        <v>20</v>
      </c>
      <c r="Q25" s="196">
        <v>135</v>
      </c>
      <c r="R25" s="197">
        <v>0.11392405063291139</v>
      </c>
      <c r="S25" s="196">
        <v>0</v>
      </c>
      <c r="T25" s="196">
        <v>0</v>
      </c>
      <c r="U25" s="196">
        <v>0</v>
      </c>
      <c r="V25" s="202" t="s">
        <v>5</v>
      </c>
    </row>
    <row r="26" spans="1:22" x14ac:dyDescent="0.2">
      <c r="A26" s="196" t="s">
        <v>95</v>
      </c>
      <c r="B26" s="196" t="s">
        <v>86</v>
      </c>
      <c r="C26" s="196" t="s">
        <v>82</v>
      </c>
      <c r="D26" s="196">
        <v>0.68529998779296875</v>
      </c>
      <c r="E26" s="196">
        <v>2416</v>
      </c>
      <c r="F26" s="196">
        <v>1318</v>
      </c>
      <c r="G26" s="196">
        <v>1268</v>
      </c>
      <c r="H26" s="196">
        <v>3525.4633635421587</v>
      </c>
      <c r="I26" s="196">
        <v>1923.2453282899692</v>
      </c>
      <c r="J26" s="196">
        <v>715</v>
      </c>
      <c r="K26" s="196">
        <v>540</v>
      </c>
      <c r="L26" s="196">
        <v>40</v>
      </c>
      <c r="M26" s="196">
        <v>30</v>
      </c>
      <c r="N26" s="197">
        <v>4.195804195804196E-2</v>
      </c>
      <c r="O26" s="196">
        <v>70</v>
      </c>
      <c r="P26" s="196">
        <v>20</v>
      </c>
      <c r="Q26" s="196">
        <v>90</v>
      </c>
      <c r="R26" s="197">
        <v>0.12587412587412589</v>
      </c>
      <c r="S26" s="196">
        <v>0</v>
      </c>
      <c r="T26" s="196">
        <v>0</v>
      </c>
      <c r="U26" s="196">
        <v>10</v>
      </c>
      <c r="V26" s="202" t="s">
        <v>5</v>
      </c>
    </row>
    <row r="27" spans="1:22" x14ac:dyDescent="0.2">
      <c r="A27" s="199" t="s">
        <v>109</v>
      </c>
      <c r="B27" s="199" t="s">
        <v>86</v>
      </c>
      <c r="C27" s="199" t="s">
        <v>82</v>
      </c>
      <c r="D27" s="199">
        <v>1.2513999938964844</v>
      </c>
      <c r="E27" s="199">
        <v>3073</v>
      </c>
      <c r="F27" s="199">
        <v>1734</v>
      </c>
      <c r="G27" s="199">
        <v>1675</v>
      </c>
      <c r="H27" s="199">
        <v>2455.6496843440118</v>
      </c>
      <c r="I27" s="199">
        <v>1385.6480809152347</v>
      </c>
      <c r="J27" s="199">
        <v>1150</v>
      </c>
      <c r="K27" s="199">
        <v>870</v>
      </c>
      <c r="L27" s="199">
        <v>80</v>
      </c>
      <c r="M27" s="199">
        <v>85</v>
      </c>
      <c r="N27" s="200">
        <v>7.3913043478260873E-2</v>
      </c>
      <c r="O27" s="199">
        <v>90</v>
      </c>
      <c r="P27" s="199">
        <v>20</v>
      </c>
      <c r="Q27" s="199">
        <v>110</v>
      </c>
      <c r="R27" s="200">
        <v>9.5652173913043481E-2</v>
      </c>
      <c r="S27" s="199">
        <v>0</v>
      </c>
      <c r="T27" s="199">
        <v>0</v>
      </c>
      <c r="U27" s="199">
        <v>0</v>
      </c>
      <c r="V27" s="203" t="s">
        <v>7</v>
      </c>
    </row>
    <row r="28" spans="1:22" x14ac:dyDescent="0.2">
      <c r="A28" s="199" t="s">
        <v>110</v>
      </c>
      <c r="B28" s="199" t="s">
        <v>86</v>
      </c>
      <c r="C28" s="199" t="s">
        <v>82</v>
      </c>
      <c r="D28" s="199">
        <v>4.6995001220703125</v>
      </c>
      <c r="E28" s="199">
        <v>4843</v>
      </c>
      <c r="F28" s="199">
        <v>2324</v>
      </c>
      <c r="G28" s="199">
        <v>2248</v>
      </c>
      <c r="H28" s="199">
        <v>1030.5351365469207</v>
      </c>
      <c r="I28" s="199">
        <v>494.5206808455593</v>
      </c>
      <c r="J28" s="199">
        <v>2125</v>
      </c>
      <c r="K28" s="199">
        <v>1865</v>
      </c>
      <c r="L28" s="199">
        <v>90</v>
      </c>
      <c r="M28" s="199">
        <v>50</v>
      </c>
      <c r="N28" s="200">
        <v>2.3529411764705882E-2</v>
      </c>
      <c r="O28" s="199">
        <v>85</v>
      </c>
      <c r="P28" s="199">
        <v>25</v>
      </c>
      <c r="Q28" s="199">
        <v>110</v>
      </c>
      <c r="R28" s="200">
        <v>5.1764705882352942E-2</v>
      </c>
      <c r="S28" s="199">
        <v>0</v>
      </c>
      <c r="T28" s="199">
        <v>0</v>
      </c>
      <c r="U28" s="199">
        <v>10</v>
      </c>
      <c r="V28" s="203" t="s">
        <v>7</v>
      </c>
    </row>
    <row r="29" spans="1:22" x14ac:dyDescent="0.2">
      <c r="A29" s="199" t="s">
        <v>111</v>
      </c>
      <c r="B29" s="199" t="s">
        <v>86</v>
      </c>
      <c r="C29" s="199" t="s">
        <v>82</v>
      </c>
      <c r="D29" s="199">
        <v>3.2372000122070315</v>
      </c>
      <c r="E29" s="199">
        <v>6505</v>
      </c>
      <c r="F29" s="199">
        <v>2547</v>
      </c>
      <c r="G29" s="199">
        <v>2507</v>
      </c>
      <c r="H29" s="199">
        <v>2009.4526057922121</v>
      </c>
      <c r="I29" s="199">
        <v>786.79105103040183</v>
      </c>
      <c r="J29" s="199">
        <v>3165</v>
      </c>
      <c r="K29" s="199">
        <v>2750</v>
      </c>
      <c r="L29" s="199">
        <v>175</v>
      </c>
      <c r="M29" s="199">
        <v>75</v>
      </c>
      <c r="N29" s="200">
        <v>2.3696682464454975E-2</v>
      </c>
      <c r="O29" s="199">
        <v>110</v>
      </c>
      <c r="P29" s="199">
        <v>40</v>
      </c>
      <c r="Q29" s="199">
        <v>150</v>
      </c>
      <c r="R29" s="200">
        <v>4.7393364928909949E-2</v>
      </c>
      <c r="S29" s="199">
        <v>0</v>
      </c>
      <c r="T29" s="199">
        <v>0</v>
      </c>
      <c r="U29" s="199">
        <v>10</v>
      </c>
      <c r="V29" s="203" t="s">
        <v>7</v>
      </c>
    </row>
    <row r="30" spans="1:22" x14ac:dyDescent="0.2">
      <c r="A30" s="199" t="s">
        <v>112</v>
      </c>
      <c r="B30" s="199" t="s">
        <v>86</v>
      </c>
      <c r="C30" s="199" t="s">
        <v>82</v>
      </c>
      <c r="D30" s="199">
        <v>2.6889001464843751</v>
      </c>
      <c r="E30" s="199">
        <v>3761</v>
      </c>
      <c r="F30" s="199">
        <v>1843</v>
      </c>
      <c r="G30" s="199">
        <v>1800</v>
      </c>
      <c r="H30" s="199">
        <v>1398.7131522594286</v>
      </c>
      <c r="I30" s="199">
        <v>685.41035352675544</v>
      </c>
      <c r="J30" s="199">
        <v>1465</v>
      </c>
      <c r="K30" s="199">
        <v>1220</v>
      </c>
      <c r="L30" s="199">
        <v>50</v>
      </c>
      <c r="M30" s="199">
        <v>45</v>
      </c>
      <c r="N30" s="200">
        <v>3.0716723549488054E-2</v>
      </c>
      <c r="O30" s="199">
        <v>110</v>
      </c>
      <c r="P30" s="199">
        <v>15</v>
      </c>
      <c r="Q30" s="199">
        <v>125</v>
      </c>
      <c r="R30" s="200">
        <v>8.5324232081911269E-2</v>
      </c>
      <c r="S30" s="199">
        <v>0</v>
      </c>
      <c r="T30" s="199">
        <v>0</v>
      </c>
      <c r="U30" s="199">
        <v>15</v>
      </c>
      <c r="V30" s="203" t="s">
        <v>7</v>
      </c>
    </row>
    <row r="31" spans="1:22" x14ac:dyDescent="0.2">
      <c r="A31" s="199" t="s">
        <v>113</v>
      </c>
      <c r="B31" s="199" t="s">
        <v>86</v>
      </c>
      <c r="C31" s="199" t="s">
        <v>82</v>
      </c>
      <c r="D31" s="199">
        <v>1.7483999633789062</v>
      </c>
      <c r="E31" s="199">
        <v>4170</v>
      </c>
      <c r="F31" s="199">
        <v>1875</v>
      </c>
      <c r="G31" s="199">
        <v>1835</v>
      </c>
      <c r="H31" s="199">
        <v>2385.0377987546858</v>
      </c>
      <c r="I31" s="199">
        <v>1072.4090821738696</v>
      </c>
      <c r="J31" s="199">
        <v>2210</v>
      </c>
      <c r="K31" s="199">
        <v>1945</v>
      </c>
      <c r="L31" s="199">
        <v>105</v>
      </c>
      <c r="M31" s="199">
        <v>75</v>
      </c>
      <c r="N31" s="200">
        <v>3.3936651583710405E-2</v>
      </c>
      <c r="O31" s="199">
        <v>70</v>
      </c>
      <c r="P31" s="199">
        <v>15</v>
      </c>
      <c r="Q31" s="199">
        <v>85</v>
      </c>
      <c r="R31" s="200">
        <v>3.8461538461538464E-2</v>
      </c>
      <c r="S31" s="199">
        <v>0</v>
      </c>
      <c r="T31" s="199">
        <v>0</v>
      </c>
      <c r="U31" s="199">
        <v>0</v>
      </c>
      <c r="V31" s="203" t="s">
        <v>7</v>
      </c>
    </row>
    <row r="32" spans="1:22" x14ac:dyDescent="0.2">
      <c r="A32" s="199" t="s">
        <v>114</v>
      </c>
      <c r="B32" s="199" t="s">
        <v>86</v>
      </c>
      <c r="C32" s="199" t="s">
        <v>82</v>
      </c>
      <c r="D32" s="199">
        <v>39.890500488281248</v>
      </c>
      <c r="E32" s="199">
        <v>6289</v>
      </c>
      <c r="F32" s="199">
        <v>2469</v>
      </c>
      <c r="G32" s="199">
        <v>2428</v>
      </c>
      <c r="H32" s="199">
        <v>157.65658297136528</v>
      </c>
      <c r="I32" s="199">
        <v>61.894435260979627</v>
      </c>
      <c r="J32" s="199">
        <v>3030</v>
      </c>
      <c r="K32" s="199">
        <v>2725</v>
      </c>
      <c r="L32" s="199">
        <v>145</v>
      </c>
      <c r="M32" s="199">
        <v>30</v>
      </c>
      <c r="N32" s="200">
        <v>9.9009900990099011E-3</v>
      </c>
      <c r="O32" s="199">
        <v>50</v>
      </c>
      <c r="P32" s="199">
        <v>40</v>
      </c>
      <c r="Q32" s="199">
        <v>90</v>
      </c>
      <c r="R32" s="200">
        <v>2.9702970297029702E-2</v>
      </c>
      <c r="S32" s="199">
        <v>0</v>
      </c>
      <c r="T32" s="199">
        <v>0</v>
      </c>
      <c r="U32" s="199">
        <v>30</v>
      </c>
      <c r="V32" s="203" t="s">
        <v>7</v>
      </c>
    </row>
    <row r="33" spans="1:22" x14ac:dyDescent="0.2">
      <c r="A33" s="198" t="s">
        <v>117</v>
      </c>
      <c r="B33" s="198" t="s">
        <v>86</v>
      </c>
      <c r="C33" s="198" t="s">
        <v>82</v>
      </c>
      <c r="D33" s="198">
        <v>60.553500976562503</v>
      </c>
      <c r="E33" s="198">
        <v>7088</v>
      </c>
      <c r="F33" s="198">
        <v>2726</v>
      </c>
      <c r="G33" s="198">
        <v>2671</v>
      </c>
      <c r="H33" s="198">
        <v>117.05351277283606</v>
      </c>
      <c r="I33" s="198">
        <v>45.018041170817028</v>
      </c>
      <c r="J33" s="198">
        <v>3445</v>
      </c>
      <c r="K33" s="198">
        <v>3170</v>
      </c>
      <c r="L33" s="198">
        <v>155</v>
      </c>
      <c r="M33" s="198">
        <v>20</v>
      </c>
      <c r="N33" s="201">
        <v>5.8055152394775036E-3</v>
      </c>
      <c r="O33" s="198">
        <v>55</v>
      </c>
      <c r="P33" s="198">
        <v>15</v>
      </c>
      <c r="Q33" s="198">
        <v>70</v>
      </c>
      <c r="R33" s="201">
        <v>2.0319303338171262E-2</v>
      </c>
      <c r="S33" s="198">
        <v>10</v>
      </c>
      <c r="T33" s="198">
        <v>0</v>
      </c>
      <c r="U33" s="198">
        <v>15</v>
      </c>
      <c r="V33" s="71" t="s">
        <v>3</v>
      </c>
    </row>
    <row r="34" spans="1:22" x14ac:dyDescent="0.2">
      <c r="A34" s="198" t="s">
        <v>118</v>
      </c>
      <c r="B34" s="198" t="s">
        <v>86</v>
      </c>
      <c r="C34" s="198" t="s">
        <v>82</v>
      </c>
      <c r="D34" s="198">
        <v>91.4833984375</v>
      </c>
      <c r="E34" s="198">
        <v>2338</v>
      </c>
      <c r="F34" s="198">
        <v>992</v>
      </c>
      <c r="G34" s="198">
        <v>945</v>
      </c>
      <c r="H34" s="198">
        <v>25.556549493483065</v>
      </c>
      <c r="I34" s="198">
        <v>10.843497475421385</v>
      </c>
      <c r="J34" s="198">
        <v>985</v>
      </c>
      <c r="K34" s="198">
        <v>915</v>
      </c>
      <c r="L34" s="198">
        <v>10</v>
      </c>
      <c r="M34" s="198">
        <v>0</v>
      </c>
      <c r="N34" s="201">
        <v>0</v>
      </c>
      <c r="O34" s="198">
        <v>30</v>
      </c>
      <c r="P34" s="198">
        <v>15</v>
      </c>
      <c r="Q34" s="198">
        <v>45</v>
      </c>
      <c r="R34" s="201">
        <v>4.5685279187817257E-2</v>
      </c>
      <c r="S34" s="198">
        <v>0</v>
      </c>
      <c r="T34" s="198">
        <v>0</v>
      </c>
      <c r="U34" s="198">
        <v>10</v>
      </c>
      <c r="V34" s="71" t="s">
        <v>3</v>
      </c>
    </row>
    <row r="35" spans="1:22" x14ac:dyDescent="0.2">
      <c r="A35" s="198" t="s">
        <v>119</v>
      </c>
      <c r="B35" s="198" t="s">
        <v>86</v>
      </c>
      <c r="C35" s="198" t="s">
        <v>82</v>
      </c>
      <c r="D35" s="198">
        <v>58.452597656249999</v>
      </c>
      <c r="E35" s="198">
        <v>1566</v>
      </c>
      <c r="F35" s="198">
        <v>782</v>
      </c>
      <c r="G35" s="198">
        <v>709</v>
      </c>
      <c r="H35" s="198">
        <v>26.790939372949435</v>
      </c>
      <c r="I35" s="198">
        <v>13.378361806926218</v>
      </c>
      <c r="J35" s="198">
        <v>605</v>
      </c>
      <c r="K35" s="198">
        <v>520</v>
      </c>
      <c r="L35" s="198">
        <v>30</v>
      </c>
      <c r="M35" s="198">
        <v>0</v>
      </c>
      <c r="N35" s="201">
        <v>0</v>
      </c>
      <c r="O35" s="198">
        <v>50</v>
      </c>
      <c r="P35" s="198">
        <v>0</v>
      </c>
      <c r="Q35" s="198">
        <v>50</v>
      </c>
      <c r="R35" s="201">
        <v>8.2644628099173556E-2</v>
      </c>
      <c r="S35" s="198">
        <v>0</v>
      </c>
      <c r="T35" s="198">
        <v>0</v>
      </c>
      <c r="U35" s="198">
        <v>0</v>
      </c>
      <c r="V35" s="71" t="s">
        <v>3</v>
      </c>
    </row>
    <row r="36" spans="1:22" x14ac:dyDescent="0.2">
      <c r="A36" s="198" t="s">
        <v>120</v>
      </c>
      <c r="B36" s="198" t="s">
        <v>86</v>
      </c>
      <c r="C36" s="198" t="s">
        <v>82</v>
      </c>
      <c r="D36" s="198">
        <v>172.91389999999998</v>
      </c>
      <c r="E36" s="198">
        <v>6193</v>
      </c>
      <c r="F36" s="198">
        <v>2676</v>
      </c>
      <c r="G36" s="198">
        <v>2530</v>
      </c>
      <c r="H36" s="198">
        <v>35.815512807241063</v>
      </c>
      <c r="I36" s="198">
        <v>15.475910265166654</v>
      </c>
      <c r="J36" s="198">
        <v>2880</v>
      </c>
      <c r="K36" s="198">
        <v>2625</v>
      </c>
      <c r="L36" s="198">
        <v>85</v>
      </c>
      <c r="M36" s="198">
        <v>10</v>
      </c>
      <c r="N36" s="201">
        <v>3.472222222222222E-3</v>
      </c>
      <c r="O36" s="198">
        <v>135</v>
      </c>
      <c r="P36" s="198">
        <v>10</v>
      </c>
      <c r="Q36" s="198">
        <v>145</v>
      </c>
      <c r="R36" s="201">
        <v>5.0347222222222224E-2</v>
      </c>
      <c r="S36" s="198">
        <v>0</v>
      </c>
      <c r="T36" s="198">
        <v>0</v>
      </c>
      <c r="U36" s="198">
        <v>20</v>
      </c>
      <c r="V36" s="71" t="s">
        <v>3</v>
      </c>
    </row>
    <row r="37" spans="1:22" x14ac:dyDescent="0.2">
      <c r="A37" s="198" t="s">
        <v>121</v>
      </c>
      <c r="B37" s="198" t="s">
        <v>86</v>
      </c>
      <c r="C37" s="198" t="s">
        <v>82</v>
      </c>
      <c r="D37" s="198">
        <v>20.765900878906251</v>
      </c>
      <c r="E37" s="198">
        <v>56</v>
      </c>
      <c r="F37" s="198">
        <v>44</v>
      </c>
      <c r="G37" s="198">
        <v>35</v>
      </c>
      <c r="H37" s="198">
        <v>2.6967286575505192</v>
      </c>
      <c r="I37" s="198">
        <v>2.1188582309325508</v>
      </c>
      <c r="J37" s="198">
        <v>30</v>
      </c>
      <c r="K37" s="198">
        <v>20</v>
      </c>
      <c r="L37" s="198">
        <v>0</v>
      </c>
      <c r="M37" s="198">
        <v>0</v>
      </c>
      <c r="N37" s="201">
        <v>0</v>
      </c>
      <c r="O37" s="198">
        <v>0</v>
      </c>
      <c r="P37" s="198">
        <v>0</v>
      </c>
      <c r="Q37" s="198">
        <v>0</v>
      </c>
      <c r="R37" s="201">
        <v>0</v>
      </c>
      <c r="S37" s="198">
        <v>0</v>
      </c>
      <c r="T37" s="198">
        <v>0</v>
      </c>
      <c r="U37" s="198">
        <v>0</v>
      </c>
      <c r="V37" s="71" t="s">
        <v>3</v>
      </c>
    </row>
    <row r="38" spans="1:22" x14ac:dyDescent="0.2">
      <c r="A38" s="198" t="s">
        <v>122</v>
      </c>
      <c r="B38" s="198" t="s">
        <v>86</v>
      </c>
      <c r="C38" s="198" t="s">
        <v>82</v>
      </c>
      <c r="D38" s="198">
        <v>247.81460000000004</v>
      </c>
      <c r="E38" s="198">
        <v>5053</v>
      </c>
      <c r="F38" s="198">
        <v>2245</v>
      </c>
      <c r="G38" s="198">
        <v>2122</v>
      </c>
      <c r="H38" s="198">
        <v>20.39024335127954</v>
      </c>
      <c r="I38" s="198">
        <v>9.0591918313126012</v>
      </c>
      <c r="J38" s="198">
        <v>1960</v>
      </c>
      <c r="K38" s="198">
        <v>1670</v>
      </c>
      <c r="L38" s="198">
        <v>65</v>
      </c>
      <c r="M38" s="198">
        <v>20</v>
      </c>
      <c r="N38" s="201">
        <v>1.020408163265306E-2</v>
      </c>
      <c r="O38" s="198">
        <v>140</v>
      </c>
      <c r="P38" s="198">
        <v>35</v>
      </c>
      <c r="Q38" s="198">
        <v>175</v>
      </c>
      <c r="R38" s="201">
        <v>8.9285714285714288E-2</v>
      </c>
      <c r="S38" s="198">
        <v>20</v>
      </c>
      <c r="T38" s="198">
        <v>0</v>
      </c>
      <c r="U38" s="198">
        <v>20</v>
      </c>
      <c r="V38" s="71" t="s">
        <v>3</v>
      </c>
    </row>
  </sheetData>
  <sortState ref="A2:V39">
    <sortCondition ref="A2:A39"/>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2"/>
  <sheetViews>
    <sheetView workbookViewId="0">
      <selection sqref="A1:N1"/>
    </sheetView>
  </sheetViews>
  <sheetFormatPr defaultRowHeight="15" x14ac:dyDescent="0.25"/>
  <sheetData>
    <row r="1" spans="1:14" x14ac:dyDescent="0.25">
      <c r="A1" s="2" t="s">
        <v>23</v>
      </c>
      <c r="B1" t="s">
        <v>24</v>
      </c>
      <c r="C1" t="s">
        <v>25</v>
      </c>
      <c r="D1" t="s">
        <v>26</v>
      </c>
      <c r="E1" t="s">
        <v>27</v>
      </c>
      <c r="F1" t="s">
        <v>28</v>
      </c>
      <c r="G1" t="s">
        <v>29</v>
      </c>
      <c r="H1" t="s">
        <v>30</v>
      </c>
      <c r="I1" t="s">
        <v>10</v>
      </c>
      <c r="J1" t="s">
        <v>11</v>
      </c>
      <c r="K1" t="s">
        <v>31</v>
      </c>
      <c r="L1" t="s">
        <v>12</v>
      </c>
      <c r="M1" t="s">
        <v>13</v>
      </c>
      <c r="N1" t="s">
        <v>14</v>
      </c>
    </row>
    <row r="2" spans="1:14" x14ac:dyDescent="0.25">
      <c r="A2">
        <v>4420000</v>
      </c>
      <c r="B2">
        <v>156042</v>
      </c>
      <c r="C2">
        <v>151773</v>
      </c>
      <c r="D2">
        <v>77734</v>
      </c>
      <c r="E2">
        <v>72502</v>
      </c>
      <c r="F2">
        <v>150</v>
      </c>
      <c r="G2">
        <v>1040.52</v>
      </c>
      <c r="H2">
        <v>66490</v>
      </c>
      <c r="I2">
        <v>58660</v>
      </c>
      <c r="J2">
        <v>2225</v>
      </c>
      <c r="K2">
        <v>1500</v>
      </c>
      <c r="L2">
        <v>2965</v>
      </c>
      <c r="M2">
        <v>550</v>
      </c>
      <c r="N2">
        <v>585</v>
      </c>
    </row>
    <row r="3" spans="1:14" x14ac:dyDescent="0.25">
      <c r="A3">
        <v>4420001</v>
      </c>
      <c r="B3">
        <v>2136</v>
      </c>
      <c r="C3">
        <v>2056</v>
      </c>
      <c r="D3">
        <v>1552</v>
      </c>
      <c r="E3">
        <v>1278</v>
      </c>
      <c r="F3">
        <v>3398.6</v>
      </c>
      <c r="G3">
        <v>0.63</v>
      </c>
      <c r="H3">
        <v>710</v>
      </c>
      <c r="I3">
        <v>505</v>
      </c>
      <c r="J3">
        <v>40</v>
      </c>
      <c r="K3">
        <v>25</v>
      </c>
      <c r="L3">
        <v>120</v>
      </c>
      <c r="M3">
        <v>10</v>
      </c>
      <c r="N3">
        <v>10</v>
      </c>
    </row>
    <row r="4" spans="1:14" x14ac:dyDescent="0.25">
      <c r="A4">
        <v>4420002</v>
      </c>
      <c r="B4">
        <v>2750</v>
      </c>
      <c r="C4">
        <v>2949</v>
      </c>
      <c r="D4">
        <v>2091</v>
      </c>
      <c r="E4">
        <v>1672</v>
      </c>
      <c r="F4">
        <v>3193.6</v>
      </c>
      <c r="G4">
        <v>0.86</v>
      </c>
      <c r="H4">
        <v>905</v>
      </c>
      <c r="I4">
        <v>510</v>
      </c>
      <c r="J4">
        <v>20</v>
      </c>
      <c r="K4">
        <v>60</v>
      </c>
      <c r="L4">
        <v>280</v>
      </c>
      <c r="M4">
        <v>10</v>
      </c>
      <c r="N4">
        <v>20</v>
      </c>
    </row>
    <row r="5" spans="1:14" x14ac:dyDescent="0.25">
      <c r="A5">
        <v>4420003</v>
      </c>
      <c r="B5">
        <v>2484</v>
      </c>
      <c r="C5">
        <v>2539</v>
      </c>
      <c r="D5">
        <v>1748</v>
      </c>
      <c r="E5">
        <v>1550</v>
      </c>
      <c r="F5">
        <v>829</v>
      </c>
      <c r="G5">
        <v>3</v>
      </c>
      <c r="H5">
        <v>960</v>
      </c>
      <c r="I5">
        <v>680</v>
      </c>
      <c r="J5">
        <v>25</v>
      </c>
      <c r="K5">
        <v>55</v>
      </c>
      <c r="L5">
        <v>160</v>
      </c>
      <c r="M5">
        <v>25</v>
      </c>
      <c r="N5">
        <v>10</v>
      </c>
    </row>
    <row r="6" spans="1:14" x14ac:dyDescent="0.25">
      <c r="A6">
        <v>4420004</v>
      </c>
      <c r="B6">
        <v>4656</v>
      </c>
      <c r="C6">
        <v>4502</v>
      </c>
      <c r="D6">
        <v>2625</v>
      </c>
      <c r="E6">
        <v>2380</v>
      </c>
      <c r="F6">
        <v>1722</v>
      </c>
      <c r="G6">
        <v>2.7</v>
      </c>
      <c r="H6">
        <v>1925</v>
      </c>
      <c r="I6">
        <v>1630</v>
      </c>
      <c r="J6">
        <v>55</v>
      </c>
      <c r="K6">
        <v>90</v>
      </c>
      <c r="L6">
        <v>125</v>
      </c>
      <c r="M6">
        <v>15</v>
      </c>
      <c r="N6">
        <v>15</v>
      </c>
    </row>
    <row r="7" spans="1:14" x14ac:dyDescent="0.25">
      <c r="A7">
        <v>4420005</v>
      </c>
      <c r="B7">
        <v>1993</v>
      </c>
      <c r="C7">
        <v>2058</v>
      </c>
      <c r="D7">
        <v>1316</v>
      </c>
      <c r="E7">
        <v>1076</v>
      </c>
      <c r="F7">
        <v>930.6</v>
      </c>
      <c r="G7">
        <v>2.14</v>
      </c>
      <c r="H7">
        <v>695</v>
      </c>
      <c r="I7">
        <v>485</v>
      </c>
      <c r="J7">
        <v>35</v>
      </c>
      <c r="K7">
        <v>60</v>
      </c>
      <c r="L7">
        <v>100</v>
      </c>
      <c r="M7">
        <v>10</v>
      </c>
      <c r="N7">
        <v>0</v>
      </c>
    </row>
    <row r="8" spans="1:14" x14ac:dyDescent="0.25">
      <c r="A8">
        <v>4420006</v>
      </c>
      <c r="B8">
        <v>2090</v>
      </c>
      <c r="C8">
        <v>2148</v>
      </c>
      <c r="D8">
        <v>1333</v>
      </c>
      <c r="E8">
        <v>1162</v>
      </c>
      <c r="F8">
        <v>2898.8</v>
      </c>
      <c r="G8">
        <v>0.72</v>
      </c>
      <c r="H8">
        <v>715</v>
      </c>
      <c r="I8">
        <v>635</v>
      </c>
      <c r="J8">
        <v>20</v>
      </c>
      <c r="K8">
        <v>40</v>
      </c>
      <c r="L8">
        <v>15</v>
      </c>
      <c r="M8">
        <v>15</v>
      </c>
      <c r="N8">
        <v>10</v>
      </c>
    </row>
    <row r="9" spans="1:14" x14ac:dyDescent="0.25">
      <c r="A9">
        <v>4420007</v>
      </c>
      <c r="B9">
        <v>2274</v>
      </c>
      <c r="C9">
        <v>2345</v>
      </c>
      <c r="D9">
        <v>1401</v>
      </c>
      <c r="E9">
        <v>1262</v>
      </c>
      <c r="F9">
        <v>2531.1999999999998</v>
      </c>
      <c r="G9">
        <v>0.9</v>
      </c>
      <c r="H9">
        <v>1080</v>
      </c>
      <c r="I9">
        <v>855</v>
      </c>
      <c r="J9">
        <v>55</v>
      </c>
      <c r="K9">
        <v>25</v>
      </c>
      <c r="L9">
        <v>95</v>
      </c>
      <c r="M9">
        <v>25</v>
      </c>
      <c r="N9">
        <v>15</v>
      </c>
    </row>
    <row r="10" spans="1:14" x14ac:dyDescent="0.25">
      <c r="A10">
        <v>4420008</v>
      </c>
      <c r="B10">
        <v>2561</v>
      </c>
      <c r="C10">
        <v>2341</v>
      </c>
      <c r="D10">
        <v>1478</v>
      </c>
      <c r="E10">
        <v>1200</v>
      </c>
      <c r="F10">
        <v>1234.2</v>
      </c>
      <c r="G10">
        <v>2.08</v>
      </c>
      <c r="H10">
        <v>830</v>
      </c>
      <c r="I10">
        <v>620</v>
      </c>
      <c r="J10">
        <v>20</v>
      </c>
      <c r="K10">
        <v>45</v>
      </c>
      <c r="L10">
        <v>125</v>
      </c>
      <c r="M10">
        <v>25</v>
      </c>
      <c r="N10">
        <v>0</v>
      </c>
    </row>
    <row r="11" spans="1:14" x14ac:dyDescent="0.25">
      <c r="A11">
        <v>4420009</v>
      </c>
      <c r="B11">
        <v>1725</v>
      </c>
      <c r="C11">
        <v>1784</v>
      </c>
      <c r="D11">
        <v>1221</v>
      </c>
      <c r="E11">
        <v>1074</v>
      </c>
      <c r="F11">
        <v>3989.4</v>
      </c>
      <c r="G11">
        <v>0.43</v>
      </c>
      <c r="H11">
        <v>380</v>
      </c>
      <c r="I11">
        <v>285</v>
      </c>
      <c r="J11">
        <v>15</v>
      </c>
      <c r="K11">
        <v>10</v>
      </c>
      <c r="L11">
        <v>60</v>
      </c>
      <c r="M11">
        <v>10</v>
      </c>
      <c r="N11">
        <v>0</v>
      </c>
    </row>
    <row r="12" spans="1:14" x14ac:dyDescent="0.25">
      <c r="A12">
        <v>4420010</v>
      </c>
      <c r="B12">
        <v>3937</v>
      </c>
      <c r="C12">
        <v>4155</v>
      </c>
      <c r="D12">
        <v>2297</v>
      </c>
      <c r="E12">
        <v>1815</v>
      </c>
      <c r="F12">
        <v>2291.8000000000002</v>
      </c>
      <c r="G12">
        <v>1.72</v>
      </c>
      <c r="H12">
        <v>1480</v>
      </c>
      <c r="I12">
        <v>1190</v>
      </c>
      <c r="J12">
        <v>40</v>
      </c>
      <c r="K12">
        <v>65</v>
      </c>
      <c r="L12">
        <v>150</v>
      </c>
      <c r="M12">
        <v>15</v>
      </c>
      <c r="N12">
        <v>25</v>
      </c>
    </row>
    <row r="13" spans="1:14" x14ac:dyDescent="0.25">
      <c r="A13">
        <v>4420011</v>
      </c>
      <c r="B13">
        <v>2430</v>
      </c>
      <c r="C13">
        <v>2473</v>
      </c>
      <c r="D13">
        <v>1256</v>
      </c>
      <c r="E13">
        <v>1199</v>
      </c>
      <c r="F13">
        <v>1879.8</v>
      </c>
      <c r="G13">
        <v>1.29</v>
      </c>
      <c r="H13">
        <v>1045</v>
      </c>
      <c r="I13">
        <v>920</v>
      </c>
      <c r="J13">
        <v>60</v>
      </c>
      <c r="K13">
        <v>30</v>
      </c>
      <c r="L13">
        <v>30</v>
      </c>
      <c r="M13">
        <v>0</v>
      </c>
      <c r="N13">
        <v>0</v>
      </c>
    </row>
    <row r="14" spans="1:14" x14ac:dyDescent="0.25">
      <c r="A14">
        <v>4420012.01</v>
      </c>
      <c r="B14">
        <v>2705</v>
      </c>
      <c r="C14">
        <v>2461</v>
      </c>
      <c r="D14">
        <v>1680</v>
      </c>
      <c r="E14">
        <v>1460</v>
      </c>
      <c r="F14">
        <v>2567.1</v>
      </c>
      <c r="G14">
        <v>1.05</v>
      </c>
      <c r="H14">
        <v>905</v>
      </c>
      <c r="I14">
        <v>775</v>
      </c>
      <c r="J14">
        <v>20</v>
      </c>
      <c r="K14">
        <v>45</v>
      </c>
      <c r="L14">
        <v>65</v>
      </c>
      <c r="M14">
        <v>0</v>
      </c>
      <c r="N14">
        <v>0</v>
      </c>
    </row>
    <row r="15" spans="1:14" x14ac:dyDescent="0.25">
      <c r="A15">
        <v>4420012.0199999996</v>
      </c>
      <c r="B15">
        <v>4457</v>
      </c>
      <c r="C15">
        <v>4517</v>
      </c>
      <c r="D15">
        <v>2279</v>
      </c>
      <c r="E15">
        <v>2192</v>
      </c>
      <c r="F15">
        <v>2481.5</v>
      </c>
      <c r="G15">
        <v>1.8</v>
      </c>
      <c r="H15">
        <v>1560</v>
      </c>
      <c r="I15">
        <v>1295</v>
      </c>
      <c r="J15">
        <v>60</v>
      </c>
      <c r="K15">
        <v>70</v>
      </c>
      <c r="L15">
        <v>110</v>
      </c>
      <c r="M15">
        <v>15</v>
      </c>
      <c r="N15">
        <v>20</v>
      </c>
    </row>
    <row r="16" spans="1:14" x14ac:dyDescent="0.25">
      <c r="A16">
        <v>4420013.01</v>
      </c>
      <c r="B16">
        <v>7383</v>
      </c>
      <c r="C16">
        <v>6079</v>
      </c>
      <c r="D16">
        <v>3100</v>
      </c>
      <c r="E16">
        <v>3036</v>
      </c>
      <c r="F16">
        <v>144</v>
      </c>
      <c r="G16">
        <v>51.28</v>
      </c>
      <c r="H16">
        <v>3540</v>
      </c>
      <c r="I16">
        <v>3290</v>
      </c>
      <c r="J16">
        <v>120</v>
      </c>
      <c r="K16">
        <v>45</v>
      </c>
      <c r="L16">
        <v>30</v>
      </c>
      <c r="M16">
        <v>15</v>
      </c>
      <c r="N16">
        <v>45</v>
      </c>
    </row>
    <row r="17" spans="1:14" x14ac:dyDescent="0.25">
      <c r="A17">
        <v>4420013.0199999996</v>
      </c>
      <c r="B17">
        <v>3758</v>
      </c>
      <c r="C17">
        <v>3628</v>
      </c>
      <c r="D17">
        <v>1720</v>
      </c>
      <c r="E17">
        <v>1706</v>
      </c>
      <c r="F17">
        <v>1885.5</v>
      </c>
      <c r="G17">
        <v>1.99</v>
      </c>
      <c r="H17">
        <v>1855</v>
      </c>
      <c r="I17">
        <v>1700</v>
      </c>
      <c r="J17">
        <v>65</v>
      </c>
      <c r="K17">
        <v>35</v>
      </c>
      <c r="L17">
        <v>25</v>
      </c>
      <c r="M17">
        <v>15</v>
      </c>
      <c r="N17">
        <v>15</v>
      </c>
    </row>
    <row r="18" spans="1:14" x14ac:dyDescent="0.25">
      <c r="A18">
        <v>4420013.03</v>
      </c>
      <c r="B18">
        <v>3274</v>
      </c>
      <c r="C18">
        <v>3124</v>
      </c>
      <c r="D18">
        <v>1407</v>
      </c>
      <c r="E18">
        <v>1399</v>
      </c>
      <c r="F18">
        <v>628.29999999999995</v>
      </c>
      <c r="G18">
        <v>5.21</v>
      </c>
      <c r="H18">
        <v>1555</v>
      </c>
      <c r="I18">
        <v>1410</v>
      </c>
      <c r="J18">
        <v>50</v>
      </c>
      <c r="K18">
        <v>50</v>
      </c>
      <c r="L18">
        <v>10</v>
      </c>
      <c r="M18">
        <v>25</v>
      </c>
      <c r="N18">
        <v>15</v>
      </c>
    </row>
    <row r="19" spans="1:14" x14ac:dyDescent="0.25">
      <c r="A19">
        <v>4420100.01</v>
      </c>
      <c r="B19">
        <v>7065</v>
      </c>
      <c r="C19">
        <v>7069</v>
      </c>
      <c r="D19">
        <v>3710</v>
      </c>
      <c r="E19">
        <v>3564</v>
      </c>
      <c r="F19">
        <v>2316.9</v>
      </c>
      <c r="G19">
        <v>3.05</v>
      </c>
      <c r="H19">
        <v>2850</v>
      </c>
      <c r="I19">
        <v>2450</v>
      </c>
      <c r="J19">
        <v>95</v>
      </c>
      <c r="K19">
        <v>100</v>
      </c>
      <c r="L19">
        <v>145</v>
      </c>
      <c r="M19">
        <v>20</v>
      </c>
      <c r="N19">
        <v>30</v>
      </c>
    </row>
    <row r="20" spans="1:14" x14ac:dyDescent="0.25">
      <c r="A20">
        <v>4420100.0199999996</v>
      </c>
      <c r="B20">
        <v>4339</v>
      </c>
      <c r="C20">
        <v>4301</v>
      </c>
      <c r="D20">
        <v>2030</v>
      </c>
      <c r="E20">
        <v>1937</v>
      </c>
      <c r="F20">
        <v>473.9</v>
      </c>
      <c r="G20">
        <v>9.16</v>
      </c>
      <c r="H20">
        <v>2005</v>
      </c>
      <c r="I20">
        <v>1845</v>
      </c>
      <c r="J20">
        <v>90</v>
      </c>
      <c r="K20">
        <v>20</v>
      </c>
      <c r="L20">
        <v>25</v>
      </c>
      <c r="M20">
        <v>0</v>
      </c>
      <c r="N20">
        <v>25</v>
      </c>
    </row>
    <row r="21" spans="1:14" x14ac:dyDescent="0.25">
      <c r="A21">
        <v>4420101.0199999996</v>
      </c>
      <c r="B21">
        <v>7142</v>
      </c>
      <c r="C21">
        <v>6194</v>
      </c>
      <c r="D21">
        <v>3205</v>
      </c>
      <c r="E21">
        <v>3119</v>
      </c>
      <c r="F21">
        <v>515.79999999999995</v>
      </c>
      <c r="G21">
        <v>13.85</v>
      </c>
      <c r="H21">
        <v>3375</v>
      </c>
      <c r="I21">
        <v>3085</v>
      </c>
      <c r="J21">
        <v>130</v>
      </c>
      <c r="K21">
        <v>40</v>
      </c>
      <c r="L21">
        <v>80</v>
      </c>
      <c r="M21">
        <v>20</v>
      </c>
      <c r="N21">
        <v>20</v>
      </c>
    </row>
    <row r="22" spans="1:14" x14ac:dyDescent="0.25">
      <c r="A22">
        <v>4420101.03</v>
      </c>
      <c r="B22">
        <v>3737</v>
      </c>
      <c r="C22">
        <v>3807</v>
      </c>
      <c r="D22">
        <v>1831</v>
      </c>
      <c r="E22">
        <v>1788</v>
      </c>
      <c r="F22">
        <v>2331.3000000000002</v>
      </c>
      <c r="G22">
        <v>1.6</v>
      </c>
      <c r="H22">
        <v>1640</v>
      </c>
      <c r="I22">
        <v>1510</v>
      </c>
      <c r="J22">
        <v>60</v>
      </c>
      <c r="K22">
        <v>25</v>
      </c>
      <c r="L22">
        <v>30</v>
      </c>
      <c r="M22">
        <v>10</v>
      </c>
      <c r="N22">
        <v>10</v>
      </c>
    </row>
    <row r="23" spans="1:14" x14ac:dyDescent="0.25">
      <c r="A23">
        <v>4420101.04</v>
      </c>
      <c r="B23">
        <v>4596</v>
      </c>
      <c r="C23">
        <v>4852</v>
      </c>
      <c r="D23">
        <v>1773</v>
      </c>
      <c r="E23">
        <v>1761</v>
      </c>
      <c r="F23">
        <v>2562.3000000000002</v>
      </c>
      <c r="G23">
        <v>1.79</v>
      </c>
      <c r="H23">
        <v>2200</v>
      </c>
      <c r="I23">
        <v>2020</v>
      </c>
      <c r="J23">
        <v>105</v>
      </c>
      <c r="K23">
        <v>15</v>
      </c>
      <c r="L23">
        <v>25</v>
      </c>
      <c r="M23">
        <v>15</v>
      </c>
      <c r="N23">
        <v>15</v>
      </c>
    </row>
    <row r="24" spans="1:14" x14ac:dyDescent="0.25">
      <c r="A24">
        <v>4420102</v>
      </c>
      <c r="B24">
        <v>9017</v>
      </c>
      <c r="C24">
        <v>8270</v>
      </c>
      <c r="D24">
        <v>3652</v>
      </c>
      <c r="E24">
        <v>3515</v>
      </c>
      <c r="F24">
        <v>143</v>
      </c>
      <c r="G24">
        <v>63.06</v>
      </c>
      <c r="H24">
        <v>4115</v>
      </c>
      <c r="I24">
        <v>3825</v>
      </c>
      <c r="J24">
        <v>130</v>
      </c>
      <c r="K24">
        <v>30</v>
      </c>
      <c r="L24">
        <v>90</v>
      </c>
      <c r="M24">
        <v>10</v>
      </c>
      <c r="N24">
        <v>35</v>
      </c>
    </row>
    <row r="25" spans="1:14" x14ac:dyDescent="0.25">
      <c r="A25">
        <v>4420200</v>
      </c>
      <c r="B25">
        <v>5339</v>
      </c>
      <c r="C25">
        <v>5367</v>
      </c>
      <c r="D25">
        <v>2872</v>
      </c>
      <c r="E25">
        <v>2697</v>
      </c>
      <c r="F25">
        <v>1891.2</v>
      </c>
      <c r="G25">
        <v>2.82</v>
      </c>
      <c r="H25">
        <v>1895</v>
      </c>
      <c r="I25">
        <v>1600</v>
      </c>
      <c r="J25">
        <v>90</v>
      </c>
      <c r="K25">
        <v>65</v>
      </c>
      <c r="L25">
        <v>110</v>
      </c>
      <c r="M25">
        <v>20</v>
      </c>
      <c r="N25">
        <v>15</v>
      </c>
    </row>
    <row r="26" spans="1:14" x14ac:dyDescent="0.25">
      <c r="A26">
        <v>4420201</v>
      </c>
      <c r="B26">
        <v>2725</v>
      </c>
      <c r="C26">
        <v>2787</v>
      </c>
      <c r="D26">
        <v>1602</v>
      </c>
      <c r="E26">
        <v>1445</v>
      </c>
      <c r="F26">
        <v>2426.3000000000002</v>
      </c>
      <c r="G26">
        <v>1.1200000000000001</v>
      </c>
      <c r="H26">
        <v>965</v>
      </c>
      <c r="I26">
        <v>810</v>
      </c>
      <c r="J26">
        <v>40</v>
      </c>
      <c r="K26">
        <v>45</v>
      </c>
      <c r="L26">
        <v>55</v>
      </c>
      <c r="M26">
        <v>15</v>
      </c>
      <c r="N26">
        <v>0</v>
      </c>
    </row>
    <row r="27" spans="1:14" x14ac:dyDescent="0.25">
      <c r="A27">
        <v>4420202</v>
      </c>
      <c r="B27">
        <v>2159</v>
      </c>
      <c r="C27">
        <v>2242</v>
      </c>
      <c r="D27">
        <v>1305</v>
      </c>
      <c r="E27">
        <v>1215</v>
      </c>
      <c r="F27">
        <v>3157.8</v>
      </c>
      <c r="G27">
        <v>0.68</v>
      </c>
      <c r="H27">
        <v>745</v>
      </c>
      <c r="I27">
        <v>595</v>
      </c>
      <c r="J27">
        <v>35</v>
      </c>
      <c r="K27">
        <v>35</v>
      </c>
      <c r="L27">
        <v>50</v>
      </c>
      <c r="M27">
        <v>20</v>
      </c>
      <c r="N27">
        <v>10</v>
      </c>
    </row>
    <row r="28" spans="1:14" x14ac:dyDescent="0.25">
      <c r="A28">
        <v>4420203</v>
      </c>
      <c r="B28">
        <v>2803</v>
      </c>
      <c r="C28">
        <v>2905</v>
      </c>
      <c r="D28">
        <v>1532</v>
      </c>
      <c r="E28">
        <v>1412</v>
      </c>
      <c r="F28">
        <v>2231.9</v>
      </c>
      <c r="G28">
        <v>1.26</v>
      </c>
      <c r="H28">
        <v>1035</v>
      </c>
      <c r="I28">
        <v>870</v>
      </c>
      <c r="J28">
        <v>35</v>
      </c>
      <c r="K28">
        <v>30</v>
      </c>
      <c r="L28">
        <v>70</v>
      </c>
      <c r="M28">
        <v>10</v>
      </c>
      <c r="N28">
        <v>10</v>
      </c>
    </row>
    <row r="29" spans="1:14" x14ac:dyDescent="0.25">
      <c r="A29">
        <v>4420204</v>
      </c>
      <c r="B29">
        <v>4520</v>
      </c>
      <c r="C29">
        <v>4635</v>
      </c>
      <c r="D29">
        <v>2357</v>
      </c>
      <c r="E29">
        <v>2272</v>
      </c>
      <c r="F29">
        <v>966.1</v>
      </c>
      <c r="G29">
        <v>4.68</v>
      </c>
      <c r="H29">
        <v>1865</v>
      </c>
      <c r="I29">
        <v>1605</v>
      </c>
      <c r="J29">
        <v>55</v>
      </c>
      <c r="K29">
        <v>65</v>
      </c>
      <c r="L29">
        <v>105</v>
      </c>
      <c r="M29">
        <v>30</v>
      </c>
      <c r="N29">
        <v>15</v>
      </c>
    </row>
    <row r="30" spans="1:14" x14ac:dyDescent="0.25">
      <c r="A30">
        <v>4420205.01</v>
      </c>
      <c r="B30">
        <v>6467</v>
      </c>
      <c r="C30">
        <v>6763</v>
      </c>
      <c r="D30">
        <v>2790</v>
      </c>
      <c r="E30">
        <v>2732</v>
      </c>
      <c r="F30">
        <v>2001.1</v>
      </c>
      <c r="G30">
        <v>3.23</v>
      </c>
      <c r="H30">
        <v>3170</v>
      </c>
      <c r="I30">
        <v>2865</v>
      </c>
      <c r="J30">
        <v>110</v>
      </c>
      <c r="K30">
        <v>70</v>
      </c>
      <c r="L30">
        <v>80</v>
      </c>
      <c r="M30">
        <v>35</v>
      </c>
      <c r="N30">
        <v>10</v>
      </c>
    </row>
    <row r="31" spans="1:14" x14ac:dyDescent="0.25">
      <c r="A31">
        <v>4420205.0199999996</v>
      </c>
      <c r="B31">
        <v>5122</v>
      </c>
      <c r="C31">
        <v>4732</v>
      </c>
      <c r="D31">
        <v>2323</v>
      </c>
      <c r="E31">
        <v>2260</v>
      </c>
      <c r="F31">
        <v>1917.5</v>
      </c>
      <c r="G31">
        <v>2.67</v>
      </c>
      <c r="H31">
        <v>2185</v>
      </c>
      <c r="I31">
        <v>1945</v>
      </c>
      <c r="J31">
        <v>60</v>
      </c>
      <c r="K31">
        <v>60</v>
      </c>
      <c r="L31">
        <v>85</v>
      </c>
      <c r="M31">
        <v>15</v>
      </c>
      <c r="N31">
        <v>15</v>
      </c>
    </row>
    <row r="32" spans="1:14" x14ac:dyDescent="0.25">
      <c r="A32">
        <v>4420205.03</v>
      </c>
      <c r="B32">
        <v>3888</v>
      </c>
      <c r="C32">
        <v>3966</v>
      </c>
      <c r="D32">
        <v>1926</v>
      </c>
      <c r="E32">
        <v>1802</v>
      </c>
      <c r="F32">
        <v>2221.3000000000002</v>
      </c>
      <c r="G32">
        <v>1.75</v>
      </c>
      <c r="H32">
        <v>1600</v>
      </c>
      <c r="I32">
        <v>1425</v>
      </c>
      <c r="J32">
        <v>40</v>
      </c>
      <c r="K32">
        <v>55</v>
      </c>
      <c r="L32">
        <v>50</v>
      </c>
      <c r="M32">
        <v>10</v>
      </c>
      <c r="N32">
        <v>15</v>
      </c>
    </row>
    <row r="33" spans="1:14" x14ac:dyDescent="0.25">
      <c r="A33">
        <v>4420210</v>
      </c>
      <c r="B33">
        <v>7331</v>
      </c>
      <c r="C33">
        <v>6934</v>
      </c>
      <c r="D33">
        <v>3161</v>
      </c>
      <c r="E33">
        <v>3066</v>
      </c>
      <c r="F33">
        <v>185</v>
      </c>
      <c r="G33">
        <v>39.64</v>
      </c>
      <c r="H33">
        <v>3530</v>
      </c>
      <c r="I33">
        <v>3225</v>
      </c>
      <c r="J33">
        <v>125</v>
      </c>
      <c r="K33">
        <v>50</v>
      </c>
      <c r="L33">
        <v>85</v>
      </c>
      <c r="M33">
        <v>15</v>
      </c>
      <c r="N33">
        <v>35</v>
      </c>
    </row>
    <row r="34" spans="1:14" x14ac:dyDescent="0.25">
      <c r="A34">
        <v>4420211</v>
      </c>
      <c r="B34">
        <v>7550</v>
      </c>
      <c r="C34">
        <v>7355</v>
      </c>
      <c r="D34">
        <v>3198</v>
      </c>
      <c r="E34">
        <v>3111</v>
      </c>
      <c r="F34">
        <v>123.4</v>
      </c>
      <c r="G34">
        <v>61.16</v>
      </c>
      <c r="H34">
        <v>3670</v>
      </c>
      <c r="I34">
        <v>3430</v>
      </c>
      <c r="J34">
        <v>110</v>
      </c>
      <c r="K34">
        <v>30</v>
      </c>
      <c r="L34">
        <v>35</v>
      </c>
      <c r="M34">
        <v>15</v>
      </c>
      <c r="N34">
        <v>40</v>
      </c>
    </row>
    <row r="35" spans="1:14" x14ac:dyDescent="0.25">
      <c r="A35">
        <v>4420212</v>
      </c>
      <c r="B35">
        <v>3286</v>
      </c>
      <c r="C35">
        <v>2775</v>
      </c>
      <c r="D35">
        <v>1345</v>
      </c>
      <c r="E35">
        <v>1306</v>
      </c>
      <c r="F35">
        <v>36</v>
      </c>
      <c r="G35">
        <v>91.34</v>
      </c>
      <c r="H35">
        <v>1440</v>
      </c>
      <c r="I35">
        <v>1370</v>
      </c>
      <c r="J35">
        <v>30</v>
      </c>
      <c r="K35">
        <v>10</v>
      </c>
      <c r="L35">
        <v>20</v>
      </c>
      <c r="M35">
        <v>10</v>
      </c>
      <c r="N35">
        <v>15</v>
      </c>
    </row>
    <row r="36" spans="1:14" x14ac:dyDescent="0.25">
      <c r="A36">
        <v>4420213</v>
      </c>
      <c r="B36">
        <v>1735</v>
      </c>
      <c r="C36">
        <v>1664</v>
      </c>
      <c r="D36">
        <v>927</v>
      </c>
      <c r="E36">
        <v>813</v>
      </c>
      <c r="F36">
        <v>29.8</v>
      </c>
      <c r="G36">
        <v>58.3</v>
      </c>
      <c r="H36">
        <v>730</v>
      </c>
      <c r="I36">
        <v>665</v>
      </c>
      <c r="J36">
        <v>30</v>
      </c>
      <c r="K36">
        <v>0</v>
      </c>
      <c r="L36">
        <v>15</v>
      </c>
      <c r="M36">
        <v>10</v>
      </c>
      <c r="N36">
        <v>15</v>
      </c>
    </row>
    <row r="37" spans="1:14" x14ac:dyDescent="0.25">
      <c r="A37">
        <v>4420300.01</v>
      </c>
      <c r="B37">
        <v>202</v>
      </c>
      <c r="C37">
        <v>180</v>
      </c>
      <c r="D37">
        <v>97</v>
      </c>
      <c r="E37">
        <v>90</v>
      </c>
      <c r="F37">
        <v>270.10000000000002</v>
      </c>
      <c r="G37">
        <v>0.75</v>
      </c>
      <c r="H37">
        <v>80</v>
      </c>
      <c r="I37">
        <v>75</v>
      </c>
      <c r="J37">
        <v>0</v>
      </c>
      <c r="K37">
        <v>0</v>
      </c>
      <c r="L37">
        <v>0</v>
      </c>
      <c r="M37">
        <v>0</v>
      </c>
      <c r="N37">
        <v>0</v>
      </c>
    </row>
    <row r="38" spans="1:14" x14ac:dyDescent="0.25">
      <c r="A38">
        <v>4420300.0199999996</v>
      </c>
      <c r="B38">
        <v>7879</v>
      </c>
      <c r="C38">
        <v>7387</v>
      </c>
      <c r="D38">
        <v>3518</v>
      </c>
      <c r="E38">
        <v>3331</v>
      </c>
      <c r="F38">
        <v>45.8</v>
      </c>
      <c r="G38">
        <v>172.05</v>
      </c>
      <c r="H38">
        <v>3585</v>
      </c>
      <c r="I38">
        <v>3310</v>
      </c>
      <c r="J38">
        <v>45</v>
      </c>
      <c r="K38">
        <v>15</v>
      </c>
      <c r="L38">
        <v>165</v>
      </c>
      <c r="M38">
        <v>30</v>
      </c>
      <c r="N38">
        <v>30</v>
      </c>
    </row>
    <row r="39" spans="1:14" x14ac:dyDescent="0.25">
      <c r="A39">
        <v>4420301</v>
      </c>
      <c r="B39">
        <v>44</v>
      </c>
      <c r="C39">
        <v>45</v>
      </c>
      <c r="D39">
        <v>39</v>
      </c>
      <c r="E39">
        <v>25</v>
      </c>
      <c r="F39">
        <v>2.1</v>
      </c>
      <c r="G39">
        <v>20.81</v>
      </c>
      <c r="H39">
        <v>25</v>
      </c>
      <c r="I39">
        <v>20</v>
      </c>
      <c r="J39">
        <v>0</v>
      </c>
      <c r="K39">
        <v>0</v>
      </c>
      <c r="L39">
        <v>0</v>
      </c>
      <c r="M39">
        <v>0</v>
      </c>
      <c r="N39">
        <v>0</v>
      </c>
    </row>
    <row r="40" spans="1:14" x14ac:dyDescent="0.25">
      <c r="A40">
        <v>4420302</v>
      </c>
      <c r="B40">
        <v>5108</v>
      </c>
      <c r="C40">
        <v>5006</v>
      </c>
      <c r="D40">
        <v>2474</v>
      </c>
      <c r="E40">
        <v>2338</v>
      </c>
      <c r="F40">
        <v>20.6</v>
      </c>
      <c r="G40">
        <v>247.81</v>
      </c>
      <c r="H40">
        <v>2160</v>
      </c>
      <c r="I40">
        <v>1960</v>
      </c>
      <c r="J40">
        <v>55</v>
      </c>
      <c r="K40">
        <v>10</v>
      </c>
      <c r="L40">
        <v>95</v>
      </c>
      <c r="M40">
        <v>20</v>
      </c>
      <c r="N40">
        <v>15</v>
      </c>
    </row>
    <row r="41" spans="1:14" x14ac:dyDescent="0.25">
      <c r="A41">
        <v>4420303</v>
      </c>
      <c r="B41">
        <v>545</v>
      </c>
      <c r="C41">
        <v>591</v>
      </c>
      <c r="D41">
        <v>278</v>
      </c>
      <c r="E41">
        <v>251</v>
      </c>
      <c r="F41">
        <v>10.199999999999999</v>
      </c>
      <c r="G41">
        <v>53.67</v>
      </c>
      <c r="H41">
        <v>245</v>
      </c>
      <c r="I41">
        <v>240</v>
      </c>
      <c r="J41">
        <v>0</v>
      </c>
      <c r="K41">
        <v>0</v>
      </c>
      <c r="L41">
        <v>0</v>
      </c>
      <c r="M41">
        <v>0</v>
      </c>
      <c r="N41">
        <v>0</v>
      </c>
    </row>
    <row r="42" spans="1:14" x14ac:dyDescent="0.25">
      <c r="A42">
        <v>4420304</v>
      </c>
      <c r="B42">
        <v>2830</v>
      </c>
      <c r="C42">
        <v>2787</v>
      </c>
      <c r="D42">
        <v>1285</v>
      </c>
      <c r="E42">
        <v>1191</v>
      </c>
      <c r="F42">
        <v>26.6</v>
      </c>
      <c r="G42">
        <v>106.47</v>
      </c>
      <c r="H42">
        <v>1245</v>
      </c>
      <c r="I42">
        <v>1125</v>
      </c>
      <c r="J42">
        <v>60</v>
      </c>
      <c r="K42">
        <v>0</v>
      </c>
      <c r="L42">
        <v>40</v>
      </c>
      <c r="M42">
        <v>10</v>
      </c>
      <c r="N42">
        <v>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84"/>
  <sheetViews>
    <sheetView zoomScaleNormal="100" workbookViewId="0">
      <pane ySplit="1" topLeftCell="A2" activePane="bottomLeft" state="frozen"/>
      <selection pane="bottomLeft" activeCell="D15" sqref="D15"/>
    </sheetView>
  </sheetViews>
  <sheetFormatPr defaultColWidth="17.28515625" defaultRowHeight="12.75" x14ac:dyDescent="0.2"/>
  <cols>
    <col min="1" max="1" width="17.28515625" style="136"/>
    <col min="2" max="2" width="17.28515625" style="140"/>
    <col min="3" max="3" width="17.28515625" style="67"/>
    <col min="4" max="4" width="17.28515625" style="13"/>
    <col min="5" max="7" width="17.28515625" style="14"/>
    <col min="8" max="8" width="17.28515625" style="140"/>
    <col min="9" max="9" width="17.28515625" style="67"/>
    <col min="10" max="10" width="17.28515625" style="14"/>
    <col min="11" max="11" width="17.28515625" style="65"/>
    <col min="12" max="14" width="17.28515625" style="14"/>
    <col min="15" max="15" width="17.28515625" style="15"/>
    <col min="16" max="16" width="17.28515625" style="143"/>
    <col min="17" max="17" width="17.28515625" style="16"/>
    <col min="18" max="18" width="17.28515625" style="14"/>
    <col min="19" max="19" width="17.28515625" style="16"/>
    <col min="20" max="20" width="17.28515625" style="133"/>
    <col min="21" max="21" width="17.28515625" style="65"/>
    <col min="22" max="23" width="17.28515625" style="14"/>
    <col min="24" max="24" width="17.28515625" style="15"/>
    <col min="25" max="25" width="17.28515625" style="108"/>
    <col min="26" max="26" width="17.28515625" style="17"/>
    <col min="27" max="29" width="17.28515625" style="14"/>
    <col min="30" max="30" width="17.28515625" style="15"/>
    <col min="31" max="31" width="17.28515625" style="70"/>
    <col min="32" max="32" width="17.28515625" style="18"/>
    <col min="33" max="33" width="17.28515625" style="15"/>
    <col min="34" max="34" width="17.28515625" style="144"/>
    <col min="35" max="37" width="17.28515625" style="14"/>
    <col min="38" max="38" width="17.28515625" style="15"/>
    <col min="39" max="39" width="17.28515625" style="70"/>
    <col min="40" max="40" width="17.28515625" style="145"/>
    <col min="41" max="41" width="17.28515625" style="70"/>
    <col min="42" max="42" width="17.28515625" style="10"/>
    <col min="43" max="43" width="17.28515625" style="146"/>
    <col min="44" max="16384" width="17.28515625" style="70"/>
  </cols>
  <sheetData>
    <row r="1" spans="1:43" s="235" customFormat="1" ht="78" customHeight="1" thickTop="1" thickBot="1" x14ac:dyDescent="0.3">
      <c r="A1" s="229" t="s">
        <v>81</v>
      </c>
      <c r="B1" s="139" t="s">
        <v>166</v>
      </c>
      <c r="C1" s="230" t="s">
        <v>167</v>
      </c>
      <c r="D1" s="6" t="s">
        <v>168</v>
      </c>
      <c r="E1" s="4" t="s">
        <v>169</v>
      </c>
      <c r="F1" s="4" t="s">
        <v>170</v>
      </c>
      <c r="G1" s="4" t="s">
        <v>171</v>
      </c>
      <c r="H1" s="139" t="s">
        <v>172</v>
      </c>
      <c r="I1" s="231" t="s">
        <v>173</v>
      </c>
      <c r="J1" s="232" t="s">
        <v>174</v>
      </c>
      <c r="K1" s="138" t="s">
        <v>40</v>
      </c>
      <c r="L1" s="138" t="s">
        <v>175</v>
      </c>
      <c r="M1" s="138" t="s">
        <v>38</v>
      </c>
      <c r="N1" s="4" t="s">
        <v>176</v>
      </c>
      <c r="O1" s="138" t="s">
        <v>177</v>
      </c>
      <c r="P1" s="4" t="s">
        <v>178</v>
      </c>
      <c r="Q1" s="233" t="s">
        <v>67</v>
      </c>
      <c r="R1" s="138" t="s">
        <v>65</v>
      </c>
      <c r="S1" s="4" t="s">
        <v>179</v>
      </c>
      <c r="T1" s="138" t="s">
        <v>180</v>
      </c>
      <c r="U1" s="233" t="s">
        <v>74</v>
      </c>
      <c r="V1" s="138" t="s">
        <v>181</v>
      </c>
      <c r="W1" s="4" t="s">
        <v>182</v>
      </c>
      <c r="X1" s="6" t="s">
        <v>183</v>
      </c>
      <c r="Y1" s="7" t="s">
        <v>184</v>
      </c>
      <c r="Z1" s="4" t="s">
        <v>185</v>
      </c>
      <c r="AA1" s="5" t="s">
        <v>186</v>
      </c>
      <c r="AB1" s="4" t="s">
        <v>187</v>
      </c>
      <c r="AC1" s="4" t="s">
        <v>188</v>
      </c>
      <c r="AD1" s="6" t="s">
        <v>189</v>
      </c>
      <c r="AE1" s="8" t="s">
        <v>190</v>
      </c>
      <c r="AF1" s="5" t="s">
        <v>191</v>
      </c>
      <c r="AG1" s="6" t="s">
        <v>192</v>
      </c>
      <c r="AH1" s="8" t="s">
        <v>193</v>
      </c>
      <c r="AI1" s="4" t="s">
        <v>194</v>
      </c>
      <c r="AJ1" s="4" t="s">
        <v>195</v>
      </c>
      <c r="AK1" s="4" t="s">
        <v>196</v>
      </c>
      <c r="AL1" s="6" t="s">
        <v>197</v>
      </c>
      <c r="AM1" s="6" t="s">
        <v>198</v>
      </c>
      <c r="AN1" s="9" t="s">
        <v>199</v>
      </c>
      <c r="AO1" s="3" t="s">
        <v>200</v>
      </c>
      <c r="AP1" s="234" t="s">
        <v>201</v>
      </c>
      <c r="AQ1" s="229" t="s">
        <v>9</v>
      </c>
    </row>
    <row r="2" spans="1:43" s="137" customFormat="1" ht="13.5" thickTop="1" x14ac:dyDescent="0.2">
      <c r="A2" s="153"/>
      <c r="B2" s="154">
        <v>4420000</v>
      </c>
      <c r="C2" s="155"/>
      <c r="D2" s="156"/>
      <c r="E2" s="157"/>
      <c r="F2" s="157"/>
      <c r="G2" s="157"/>
      <c r="H2" s="158">
        <v>244420000</v>
      </c>
      <c r="I2" s="155">
        <v>1040.52</v>
      </c>
      <c r="J2" s="157">
        <f t="shared" ref="J2:J42" si="0">I2*100</f>
        <v>104052</v>
      </c>
      <c r="K2" s="159">
        <v>156042</v>
      </c>
      <c r="L2" s="157">
        <v>151773</v>
      </c>
      <c r="M2" s="160">
        <v>141529</v>
      </c>
      <c r="N2" s="157">
        <f t="shared" ref="N2:N40" si="1">K2-M2</f>
        <v>14513</v>
      </c>
      <c r="O2" s="161">
        <f t="shared" ref="O2:O40" si="2">(K2-M2)/M2</f>
        <v>0.10254435486720036</v>
      </c>
      <c r="P2" s="162">
        <v>150</v>
      </c>
      <c r="Q2" s="157">
        <v>77734</v>
      </c>
      <c r="R2" s="160">
        <v>67421</v>
      </c>
      <c r="S2" s="157">
        <f t="shared" ref="S2:S40" si="3">Q2-R2</f>
        <v>10313</v>
      </c>
      <c r="T2" s="161">
        <f t="shared" ref="T2:T40" si="4">S2/R2</f>
        <v>0.15296420996425447</v>
      </c>
      <c r="U2" s="159">
        <v>72502</v>
      </c>
      <c r="V2" s="160">
        <v>63930</v>
      </c>
      <c r="W2" s="157">
        <f t="shared" ref="W2:W40" si="5">U2-V2</f>
        <v>8572</v>
      </c>
      <c r="X2" s="161">
        <f t="shared" ref="X2:X40" si="6">(U2-V2)/V2</f>
        <v>0.13408415454403252</v>
      </c>
      <c r="Y2" s="163">
        <f t="shared" ref="Y2:Y40" si="7">U2/J2</f>
        <v>0.69678622227347864</v>
      </c>
      <c r="Z2" s="164">
        <v>66490</v>
      </c>
      <c r="AA2" s="157">
        <v>58660</v>
      </c>
      <c r="AB2" s="157">
        <v>2225</v>
      </c>
      <c r="AC2" s="157">
        <f t="shared" ref="AC2:AC42" si="8">AA2+AB2</f>
        <v>60885</v>
      </c>
      <c r="AD2" s="161">
        <f t="shared" ref="AD2:AD42" si="9">AC2/Z2</f>
        <v>0.91570160926455102</v>
      </c>
      <c r="AE2" s="155">
        <f t="shared" ref="AE2:AE42" si="10">AD2/0.915702</f>
        <v>0.99999957329409672</v>
      </c>
      <c r="AF2" s="165">
        <v>1500</v>
      </c>
      <c r="AG2" s="161">
        <f t="shared" ref="AG2:AG42" si="11">AF2/Z2</f>
        <v>2.2559783426079109E-2</v>
      </c>
      <c r="AH2" s="166">
        <f t="shared" ref="AH2:AH42" si="12">AG2/0.02256</f>
        <v>0.99999040009215912</v>
      </c>
      <c r="AI2" s="157">
        <v>2965</v>
      </c>
      <c r="AJ2" s="157">
        <v>550</v>
      </c>
      <c r="AK2" s="157">
        <f t="shared" ref="AK2:AK42" si="13">AI2+AJ2</f>
        <v>3515</v>
      </c>
      <c r="AL2" s="161">
        <f t="shared" ref="AL2:AL42" si="14">AK2/Z2</f>
        <v>5.2865092495112044E-2</v>
      </c>
      <c r="AM2" s="155">
        <f t="shared" ref="AM2:AM42" si="15">AL2/0.052865</f>
        <v>1.0000017496474425</v>
      </c>
      <c r="AN2" s="167">
        <v>585</v>
      </c>
      <c r="AO2" s="168" t="s">
        <v>46</v>
      </c>
      <c r="AP2" s="174" t="s">
        <v>46</v>
      </c>
      <c r="AQ2" s="147"/>
    </row>
    <row r="3" spans="1:43" x14ac:dyDescent="0.2">
      <c r="A3" s="134"/>
      <c r="B3" s="148">
        <v>4420001</v>
      </c>
      <c r="C3" s="124"/>
      <c r="D3" s="59"/>
      <c r="E3" s="57"/>
      <c r="F3" s="57"/>
      <c r="G3" s="57"/>
      <c r="H3" s="149">
        <v>244420001</v>
      </c>
      <c r="I3" s="124">
        <v>0.63</v>
      </c>
      <c r="J3" s="109">
        <f t="shared" si="0"/>
        <v>63</v>
      </c>
      <c r="K3" s="56">
        <v>2136</v>
      </c>
      <c r="L3" s="57">
        <v>2056</v>
      </c>
      <c r="M3" s="111">
        <v>2284</v>
      </c>
      <c r="N3" s="109">
        <f t="shared" si="1"/>
        <v>-148</v>
      </c>
      <c r="O3" s="110">
        <f t="shared" si="2"/>
        <v>-6.4798598949211902E-2</v>
      </c>
      <c r="P3" s="150">
        <v>3398.6</v>
      </c>
      <c r="Q3" s="57">
        <v>1552</v>
      </c>
      <c r="R3" s="111">
        <v>1443</v>
      </c>
      <c r="S3" s="57">
        <f t="shared" si="3"/>
        <v>109</v>
      </c>
      <c r="T3" s="110">
        <f t="shared" si="4"/>
        <v>7.5537075537075532E-2</v>
      </c>
      <c r="U3" s="56">
        <v>1278</v>
      </c>
      <c r="V3" s="111">
        <v>1320</v>
      </c>
      <c r="W3" s="109">
        <f t="shared" si="5"/>
        <v>-42</v>
      </c>
      <c r="X3" s="110">
        <f t="shared" si="6"/>
        <v>-3.1818181818181815E-2</v>
      </c>
      <c r="Y3" s="112">
        <f t="shared" si="7"/>
        <v>20.285714285714285</v>
      </c>
      <c r="Z3" s="58">
        <v>710</v>
      </c>
      <c r="AA3" s="57">
        <v>505</v>
      </c>
      <c r="AB3" s="57">
        <v>40</v>
      </c>
      <c r="AC3" s="109">
        <f t="shared" si="8"/>
        <v>545</v>
      </c>
      <c r="AD3" s="110">
        <f t="shared" si="9"/>
        <v>0.76760563380281688</v>
      </c>
      <c r="AE3" s="125">
        <f t="shared" si="10"/>
        <v>0.83827012914989474</v>
      </c>
      <c r="AF3" s="151">
        <v>25</v>
      </c>
      <c r="AG3" s="110">
        <f t="shared" si="11"/>
        <v>3.5211267605633804E-2</v>
      </c>
      <c r="AH3" s="113">
        <f t="shared" si="12"/>
        <v>1.5607831385475976</v>
      </c>
      <c r="AI3" s="57">
        <v>120</v>
      </c>
      <c r="AJ3" s="57">
        <v>10</v>
      </c>
      <c r="AK3" s="109">
        <f t="shared" si="13"/>
        <v>130</v>
      </c>
      <c r="AL3" s="110">
        <f t="shared" si="14"/>
        <v>0.18309859154929578</v>
      </c>
      <c r="AM3" s="126">
        <f t="shared" si="15"/>
        <v>3.4635125612275752</v>
      </c>
      <c r="AN3" s="152">
        <v>10</v>
      </c>
      <c r="AO3" s="68" t="s">
        <v>5</v>
      </c>
      <c r="AP3" s="202" t="s">
        <v>5</v>
      </c>
    </row>
    <row r="4" spans="1:43" x14ac:dyDescent="0.2">
      <c r="A4" s="134" t="s">
        <v>51</v>
      </c>
      <c r="B4" s="148">
        <v>4420002</v>
      </c>
      <c r="C4" s="124"/>
      <c r="D4" s="59"/>
      <c r="E4" s="57"/>
      <c r="F4" s="57"/>
      <c r="G4" s="57"/>
      <c r="H4" s="149">
        <v>244420002</v>
      </c>
      <c r="I4" s="124">
        <v>0.86</v>
      </c>
      <c r="J4" s="109">
        <f t="shared" si="0"/>
        <v>86</v>
      </c>
      <c r="K4" s="56">
        <v>2750</v>
      </c>
      <c r="L4" s="57">
        <v>2949</v>
      </c>
      <c r="M4" s="111">
        <v>3160</v>
      </c>
      <c r="N4" s="109">
        <f t="shared" si="1"/>
        <v>-410</v>
      </c>
      <c r="O4" s="110">
        <f t="shared" si="2"/>
        <v>-0.12974683544303797</v>
      </c>
      <c r="P4" s="150">
        <v>3193.6</v>
      </c>
      <c r="Q4" s="57">
        <v>2091</v>
      </c>
      <c r="R4" s="111">
        <v>1977</v>
      </c>
      <c r="S4" s="57">
        <f t="shared" si="3"/>
        <v>114</v>
      </c>
      <c r="T4" s="110">
        <f t="shared" si="4"/>
        <v>5.7663125948406675E-2</v>
      </c>
      <c r="U4" s="56">
        <v>1672</v>
      </c>
      <c r="V4" s="111">
        <v>1781</v>
      </c>
      <c r="W4" s="109">
        <f t="shared" si="5"/>
        <v>-109</v>
      </c>
      <c r="X4" s="110">
        <f t="shared" si="6"/>
        <v>-6.1201572150477258E-2</v>
      </c>
      <c r="Y4" s="112">
        <f t="shared" si="7"/>
        <v>19.441860465116278</v>
      </c>
      <c r="Z4" s="58">
        <v>905</v>
      </c>
      <c r="AA4" s="57">
        <v>510</v>
      </c>
      <c r="AB4" s="57">
        <v>20</v>
      </c>
      <c r="AC4" s="109">
        <f t="shared" si="8"/>
        <v>530</v>
      </c>
      <c r="AD4" s="110">
        <f t="shared" si="9"/>
        <v>0.58563535911602205</v>
      </c>
      <c r="AE4" s="125">
        <f t="shared" si="10"/>
        <v>0.63954797424928855</v>
      </c>
      <c r="AF4" s="151">
        <v>60</v>
      </c>
      <c r="AG4" s="110">
        <f t="shared" si="11"/>
        <v>6.6298342541436461E-2</v>
      </c>
      <c r="AH4" s="113">
        <f t="shared" si="12"/>
        <v>2.9387563183260843</v>
      </c>
      <c r="AI4" s="57">
        <v>280</v>
      </c>
      <c r="AJ4" s="57">
        <v>10</v>
      </c>
      <c r="AK4" s="109">
        <f t="shared" si="13"/>
        <v>290</v>
      </c>
      <c r="AL4" s="110">
        <f t="shared" si="14"/>
        <v>0.32044198895027626</v>
      </c>
      <c r="AM4" s="126">
        <f t="shared" si="15"/>
        <v>6.0615149711581626</v>
      </c>
      <c r="AN4" s="152">
        <v>20</v>
      </c>
      <c r="AO4" s="68" t="s">
        <v>5</v>
      </c>
      <c r="AP4" s="202" t="s">
        <v>5</v>
      </c>
    </row>
    <row r="5" spans="1:43" x14ac:dyDescent="0.2">
      <c r="A5" s="134" t="s">
        <v>52</v>
      </c>
      <c r="B5" s="148">
        <v>4420003</v>
      </c>
      <c r="C5" s="124"/>
      <c r="D5" s="59"/>
      <c r="E5" s="57"/>
      <c r="F5" s="57"/>
      <c r="G5" s="57"/>
      <c r="H5" s="149">
        <v>244420003</v>
      </c>
      <c r="I5" s="124">
        <v>3</v>
      </c>
      <c r="J5" s="109">
        <f t="shared" si="0"/>
        <v>300</v>
      </c>
      <c r="K5" s="56">
        <v>2484</v>
      </c>
      <c r="L5" s="57">
        <v>2539</v>
      </c>
      <c r="M5" s="111">
        <v>2866</v>
      </c>
      <c r="N5" s="109">
        <f t="shared" si="1"/>
        <v>-382</v>
      </c>
      <c r="O5" s="110">
        <f t="shared" si="2"/>
        <v>-0.1332868108862526</v>
      </c>
      <c r="P5" s="150">
        <v>829</v>
      </c>
      <c r="Q5" s="57">
        <v>1748</v>
      </c>
      <c r="R5" s="111">
        <v>1767</v>
      </c>
      <c r="S5" s="57">
        <f t="shared" si="3"/>
        <v>-19</v>
      </c>
      <c r="T5" s="110">
        <f t="shared" si="4"/>
        <v>-1.0752688172043012E-2</v>
      </c>
      <c r="U5" s="56">
        <v>1550</v>
      </c>
      <c r="V5" s="111">
        <v>1645</v>
      </c>
      <c r="W5" s="109">
        <f t="shared" si="5"/>
        <v>-95</v>
      </c>
      <c r="X5" s="110">
        <f t="shared" si="6"/>
        <v>-5.7750759878419454E-2</v>
      </c>
      <c r="Y5" s="112">
        <f t="shared" si="7"/>
        <v>5.166666666666667</v>
      </c>
      <c r="Z5" s="58">
        <v>960</v>
      </c>
      <c r="AA5" s="57">
        <v>680</v>
      </c>
      <c r="AB5" s="57">
        <v>25</v>
      </c>
      <c r="AC5" s="109">
        <f t="shared" si="8"/>
        <v>705</v>
      </c>
      <c r="AD5" s="110">
        <f t="shared" si="9"/>
        <v>0.734375</v>
      </c>
      <c r="AE5" s="125">
        <f t="shared" si="10"/>
        <v>0.80198033858176565</v>
      </c>
      <c r="AF5" s="151">
        <v>55</v>
      </c>
      <c r="AG5" s="110">
        <f t="shared" si="11"/>
        <v>5.7291666666666664E-2</v>
      </c>
      <c r="AH5" s="113">
        <f t="shared" si="12"/>
        <v>2.5395242316784867</v>
      </c>
      <c r="AI5" s="57">
        <v>160</v>
      </c>
      <c r="AJ5" s="57">
        <v>25</v>
      </c>
      <c r="AK5" s="109">
        <f t="shared" si="13"/>
        <v>185</v>
      </c>
      <c r="AL5" s="110">
        <f t="shared" si="14"/>
        <v>0.19270833333333334</v>
      </c>
      <c r="AM5" s="126">
        <f t="shared" si="15"/>
        <v>3.6452914656830293</v>
      </c>
      <c r="AN5" s="152">
        <v>10</v>
      </c>
      <c r="AO5" s="68" t="s">
        <v>5</v>
      </c>
      <c r="AP5" s="202" t="s">
        <v>5</v>
      </c>
    </row>
    <row r="6" spans="1:43" x14ac:dyDescent="0.2">
      <c r="A6" s="135" t="s">
        <v>53</v>
      </c>
      <c r="B6" s="169">
        <v>4420004</v>
      </c>
      <c r="C6" s="127"/>
      <c r="D6" s="64"/>
      <c r="E6" s="62"/>
      <c r="F6" s="62"/>
      <c r="G6" s="62"/>
      <c r="H6" s="170">
        <v>244420004</v>
      </c>
      <c r="I6" s="127">
        <v>2.7</v>
      </c>
      <c r="J6" s="115">
        <f t="shared" si="0"/>
        <v>270</v>
      </c>
      <c r="K6" s="61">
        <v>4656</v>
      </c>
      <c r="L6" s="62">
        <v>4502</v>
      </c>
      <c r="M6" s="114">
        <v>4582</v>
      </c>
      <c r="N6" s="115">
        <f t="shared" si="1"/>
        <v>74</v>
      </c>
      <c r="O6" s="116">
        <f t="shared" si="2"/>
        <v>1.6150152771715408E-2</v>
      </c>
      <c r="P6" s="171">
        <v>1722</v>
      </c>
      <c r="Q6" s="62">
        <v>2625</v>
      </c>
      <c r="R6" s="114">
        <v>2544</v>
      </c>
      <c r="S6" s="62">
        <f t="shared" si="3"/>
        <v>81</v>
      </c>
      <c r="T6" s="116">
        <f t="shared" si="4"/>
        <v>3.1839622641509434E-2</v>
      </c>
      <c r="U6" s="61">
        <v>2380</v>
      </c>
      <c r="V6" s="114">
        <v>2365</v>
      </c>
      <c r="W6" s="115">
        <f t="shared" si="5"/>
        <v>15</v>
      </c>
      <c r="X6" s="116">
        <f t="shared" si="6"/>
        <v>6.3424947145877377E-3</v>
      </c>
      <c r="Y6" s="117">
        <f t="shared" si="7"/>
        <v>8.8148148148148149</v>
      </c>
      <c r="Z6" s="63">
        <v>1925</v>
      </c>
      <c r="AA6" s="62">
        <v>1630</v>
      </c>
      <c r="AB6" s="62">
        <v>55</v>
      </c>
      <c r="AC6" s="115">
        <f t="shared" si="8"/>
        <v>1685</v>
      </c>
      <c r="AD6" s="116">
        <f t="shared" si="9"/>
        <v>0.87532467532467528</v>
      </c>
      <c r="AE6" s="128">
        <f t="shared" si="10"/>
        <v>0.95590560610840125</v>
      </c>
      <c r="AF6" s="172">
        <v>90</v>
      </c>
      <c r="AG6" s="116">
        <f t="shared" si="11"/>
        <v>4.6753246753246755E-2</v>
      </c>
      <c r="AH6" s="118">
        <f t="shared" si="12"/>
        <v>2.0723956894169659</v>
      </c>
      <c r="AI6" s="62">
        <v>125</v>
      </c>
      <c r="AJ6" s="62">
        <v>15</v>
      </c>
      <c r="AK6" s="115">
        <f t="shared" si="13"/>
        <v>140</v>
      </c>
      <c r="AL6" s="116">
        <f t="shared" si="14"/>
        <v>7.2727272727272724E-2</v>
      </c>
      <c r="AM6" s="129">
        <f t="shared" si="15"/>
        <v>1.3757168774666173</v>
      </c>
      <c r="AN6" s="173">
        <v>15</v>
      </c>
      <c r="AO6" s="69" t="s">
        <v>7</v>
      </c>
      <c r="AP6" s="203" t="s">
        <v>7</v>
      </c>
    </row>
    <row r="7" spans="1:43" x14ac:dyDescent="0.2">
      <c r="A7" s="134" t="s">
        <v>47</v>
      </c>
      <c r="B7" s="148">
        <v>4420005</v>
      </c>
      <c r="C7" s="124"/>
      <c r="D7" s="59"/>
      <c r="E7" s="57"/>
      <c r="F7" s="57"/>
      <c r="G7" s="57"/>
      <c r="H7" s="149">
        <v>244420005</v>
      </c>
      <c r="I7" s="124">
        <v>2.14</v>
      </c>
      <c r="J7" s="109">
        <f t="shared" si="0"/>
        <v>214</v>
      </c>
      <c r="K7" s="56">
        <v>1993</v>
      </c>
      <c r="L7" s="57">
        <v>2058</v>
      </c>
      <c r="M7" s="111">
        <v>2052</v>
      </c>
      <c r="N7" s="109">
        <f t="shared" si="1"/>
        <v>-59</v>
      </c>
      <c r="O7" s="110">
        <f t="shared" si="2"/>
        <v>-2.8752436647173488E-2</v>
      </c>
      <c r="P7" s="150">
        <v>930.6</v>
      </c>
      <c r="Q7" s="57">
        <v>1316</v>
      </c>
      <c r="R7" s="111">
        <v>1198</v>
      </c>
      <c r="S7" s="57">
        <f t="shared" si="3"/>
        <v>118</v>
      </c>
      <c r="T7" s="110">
        <f t="shared" si="4"/>
        <v>9.849749582637729E-2</v>
      </c>
      <c r="U7" s="56">
        <v>1076</v>
      </c>
      <c r="V7" s="111">
        <v>1097</v>
      </c>
      <c r="W7" s="109">
        <f t="shared" si="5"/>
        <v>-21</v>
      </c>
      <c r="X7" s="110">
        <f t="shared" si="6"/>
        <v>-1.9143117593436645E-2</v>
      </c>
      <c r="Y7" s="112">
        <f t="shared" si="7"/>
        <v>5.02803738317757</v>
      </c>
      <c r="Z7" s="58">
        <v>695</v>
      </c>
      <c r="AA7" s="57">
        <v>485</v>
      </c>
      <c r="AB7" s="57">
        <v>35</v>
      </c>
      <c r="AC7" s="109">
        <f t="shared" si="8"/>
        <v>520</v>
      </c>
      <c r="AD7" s="110">
        <f t="shared" si="9"/>
        <v>0.74820143884892087</v>
      </c>
      <c r="AE7" s="125">
        <f t="shared" si="10"/>
        <v>0.81707961634780846</v>
      </c>
      <c r="AF7" s="151">
        <v>60</v>
      </c>
      <c r="AG7" s="110">
        <f t="shared" si="11"/>
        <v>8.6330935251798566E-2</v>
      </c>
      <c r="AH7" s="113">
        <f t="shared" si="12"/>
        <v>3.8267258533598656</v>
      </c>
      <c r="AI7" s="57">
        <v>100</v>
      </c>
      <c r="AJ7" s="57">
        <v>10</v>
      </c>
      <c r="AK7" s="109">
        <f t="shared" si="13"/>
        <v>110</v>
      </c>
      <c r="AL7" s="110">
        <f t="shared" si="14"/>
        <v>0.15827338129496402</v>
      </c>
      <c r="AM7" s="126">
        <f t="shared" si="15"/>
        <v>2.993916226141379</v>
      </c>
      <c r="AN7" s="152">
        <v>0</v>
      </c>
      <c r="AO7" s="68" t="s">
        <v>5</v>
      </c>
      <c r="AP7" s="202" t="s">
        <v>5</v>
      </c>
    </row>
    <row r="8" spans="1:43" x14ac:dyDescent="0.2">
      <c r="A8" s="135"/>
      <c r="B8" s="169">
        <v>4420006</v>
      </c>
      <c r="C8" s="127"/>
      <c r="D8" s="64"/>
      <c r="E8" s="62"/>
      <c r="F8" s="62"/>
      <c r="G8" s="62"/>
      <c r="H8" s="170">
        <v>244420006</v>
      </c>
      <c r="I8" s="127">
        <v>0.72</v>
      </c>
      <c r="J8" s="115">
        <f t="shared" si="0"/>
        <v>72</v>
      </c>
      <c r="K8" s="61">
        <v>2090</v>
      </c>
      <c r="L8" s="62">
        <v>2148</v>
      </c>
      <c r="M8" s="114">
        <v>2333</v>
      </c>
      <c r="N8" s="115">
        <f t="shared" si="1"/>
        <v>-243</v>
      </c>
      <c r="O8" s="116">
        <f t="shared" si="2"/>
        <v>-0.10415773681954565</v>
      </c>
      <c r="P8" s="171">
        <v>2898.8</v>
      </c>
      <c r="Q8" s="62">
        <v>1333</v>
      </c>
      <c r="R8" s="114">
        <v>1283</v>
      </c>
      <c r="S8" s="62">
        <f t="shared" si="3"/>
        <v>50</v>
      </c>
      <c r="T8" s="116">
        <f t="shared" si="4"/>
        <v>3.8971161340607949E-2</v>
      </c>
      <c r="U8" s="61">
        <v>1162</v>
      </c>
      <c r="V8" s="114">
        <v>1214</v>
      </c>
      <c r="W8" s="115">
        <f t="shared" si="5"/>
        <v>-52</v>
      </c>
      <c r="X8" s="116">
        <f t="shared" si="6"/>
        <v>-4.2833607907743002E-2</v>
      </c>
      <c r="Y8" s="117">
        <f t="shared" si="7"/>
        <v>16.138888888888889</v>
      </c>
      <c r="Z8" s="63">
        <v>715</v>
      </c>
      <c r="AA8" s="62">
        <v>635</v>
      </c>
      <c r="AB8" s="62">
        <v>20</v>
      </c>
      <c r="AC8" s="115">
        <f t="shared" si="8"/>
        <v>655</v>
      </c>
      <c r="AD8" s="116">
        <f t="shared" si="9"/>
        <v>0.91608391608391604</v>
      </c>
      <c r="AE8" s="128">
        <f t="shared" si="10"/>
        <v>1.0004170746420953</v>
      </c>
      <c r="AF8" s="172">
        <v>40</v>
      </c>
      <c r="AG8" s="116">
        <f t="shared" si="11"/>
        <v>5.5944055944055944E-2</v>
      </c>
      <c r="AH8" s="118">
        <f t="shared" si="12"/>
        <v>2.4797897138322669</v>
      </c>
      <c r="AI8" s="62">
        <v>15</v>
      </c>
      <c r="AJ8" s="62">
        <v>15</v>
      </c>
      <c r="AK8" s="115">
        <f t="shared" si="13"/>
        <v>30</v>
      </c>
      <c r="AL8" s="116">
        <f t="shared" si="14"/>
        <v>4.195804195804196E-2</v>
      </c>
      <c r="AM8" s="129">
        <f t="shared" si="15"/>
        <v>0.79368281392304851</v>
      </c>
      <c r="AN8" s="173">
        <v>10</v>
      </c>
      <c r="AO8" s="69" t="s">
        <v>7</v>
      </c>
      <c r="AP8" s="203" t="s">
        <v>7</v>
      </c>
    </row>
    <row r="9" spans="1:43" x14ac:dyDescent="0.2">
      <c r="A9" s="134" t="s">
        <v>79</v>
      </c>
      <c r="B9" s="148">
        <v>4420007</v>
      </c>
      <c r="C9" s="124"/>
      <c r="D9" s="59"/>
      <c r="E9" s="57"/>
      <c r="F9" s="57"/>
      <c r="G9" s="57"/>
      <c r="H9" s="149">
        <v>244420007</v>
      </c>
      <c r="I9" s="124">
        <v>0.9</v>
      </c>
      <c r="J9" s="109">
        <f t="shared" si="0"/>
        <v>90</v>
      </c>
      <c r="K9" s="56">
        <v>2274</v>
      </c>
      <c r="L9" s="57">
        <v>2345</v>
      </c>
      <c r="M9" s="111">
        <v>2428</v>
      </c>
      <c r="N9" s="109">
        <f t="shared" si="1"/>
        <v>-154</v>
      </c>
      <c r="O9" s="110">
        <f t="shared" si="2"/>
        <v>-6.3426688632619438E-2</v>
      </c>
      <c r="P9" s="150">
        <v>2531.1999999999998</v>
      </c>
      <c r="Q9" s="57">
        <v>1401</v>
      </c>
      <c r="R9" s="111">
        <v>1383</v>
      </c>
      <c r="S9" s="57">
        <f t="shared" si="3"/>
        <v>18</v>
      </c>
      <c r="T9" s="110">
        <f t="shared" si="4"/>
        <v>1.3015184381778741E-2</v>
      </c>
      <c r="U9" s="56">
        <v>1262</v>
      </c>
      <c r="V9" s="111">
        <v>1319</v>
      </c>
      <c r="W9" s="109">
        <f t="shared" si="5"/>
        <v>-57</v>
      </c>
      <c r="X9" s="110">
        <f t="shared" si="6"/>
        <v>-4.3214556482183475E-2</v>
      </c>
      <c r="Y9" s="112">
        <f t="shared" si="7"/>
        <v>14.022222222222222</v>
      </c>
      <c r="Z9" s="58">
        <v>1080</v>
      </c>
      <c r="AA9" s="57">
        <v>855</v>
      </c>
      <c r="AB9" s="57">
        <v>55</v>
      </c>
      <c r="AC9" s="109">
        <f t="shared" si="8"/>
        <v>910</v>
      </c>
      <c r="AD9" s="110">
        <f t="shared" si="9"/>
        <v>0.84259259259259256</v>
      </c>
      <c r="AE9" s="125">
        <f t="shared" si="10"/>
        <v>0.92016026239168702</v>
      </c>
      <c r="AF9" s="151">
        <v>25</v>
      </c>
      <c r="AG9" s="110">
        <f t="shared" si="11"/>
        <v>2.3148148148148147E-2</v>
      </c>
      <c r="AH9" s="113">
        <f t="shared" si="12"/>
        <v>1.0260703966377724</v>
      </c>
      <c r="AI9" s="57">
        <v>95</v>
      </c>
      <c r="AJ9" s="57">
        <v>25</v>
      </c>
      <c r="AK9" s="109">
        <f t="shared" si="13"/>
        <v>120</v>
      </c>
      <c r="AL9" s="110">
        <f t="shared" si="14"/>
        <v>0.1111111111111111</v>
      </c>
      <c r="AM9" s="126">
        <f t="shared" si="15"/>
        <v>2.1017896739073318</v>
      </c>
      <c r="AN9" s="152">
        <v>15</v>
      </c>
      <c r="AO9" s="68" t="s">
        <v>5</v>
      </c>
      <c r="AP9" s="203" t="s">
        <v>7</v>
      </c>
      <c r="AQ9" s="146" t="s">
        <v>50</v>
      </c>
    </row>
    <row r="10" spans="1:43" x14ac:dyDescent="0.2">
      <c r="A10" s="134" t="s">
        <v>48</v>
      </c>
      <c r="B10" s="148">
        <v>4420008</v>
      </c>
      <c r="C10" s="124"/>
      <c r="D10" s="59"/>
      <c r="E10" s="57"/>
      <c r="F10" s="57"/>
      <c r="G10" s="57"/>
      <c r="H10" s="149">
        <v>244420008</v>
      </c>
      <c r="I10" s="124">
        <v>2.08</v>
      </c>
      <c r="J10" s="109">
        <f t="shared" si="0"/>
        <v>208</v>
      </c>
      <c r="K10" s="56">
        <v>2561</v>
      </c>
      <c r="L10" s="57">
        <v>2341</v>
      </c>
      <c r="M10" s="111">
        <v>2343</v>
      </c>
      <c r="N10" s="109">
        <f t="shared" si="1"/>
        <v>218</v>
      </c>
      <c r="O10" s="110">
        <f t="shared" si="2"/>
        <v>9.3043107127614169E-2</v>
      </c>
      <c r="P10" s="150">
        <v>1234.2</v>
      </c>
      <c r="Q10" s="57">
        <v>1478</v>
      </c>
      <c r="R10" s="111">
        <v>1393</v>
      </c>
      <c r="S10" s="57">
        <f t="shared" si="3"/>
        <v>85</v>
      </c>
      <c r="T10" s="110">
        <f t="shared" si="4"/>
        <v>6.1019382627422826E-2</v>
      </c>
      <c r="U10" s="56">
        <v>1200</v>
      </c>
      <c r="V10" s="111">
        <v>1149</v>
      </c>
      <c r="W10" s="109">
        <f t="shared" si="5"/>
        <v>51</v>
      </c>
      <c r="X10" s="110">
        <f t="shared" si="6"/>
        <v>4.4386422976501305E-2</v>
      </c>
      <c r="Y10" s="112">
        <f t="shared" si="7"/>
        <v>5.7692307692307692</v>
      </c>
      <c r="Z10" s="58">
        <v>830</v>
      </c>
      <c r="AA10" s="57">
        <v>620</v>
      </c>
      <c r="AB10" s="57">
        <v>20</v>
      </c>
      <c r="AC10" s="109">
        <f t="shared" si="8"/>
        <v>640</v>
      </c>
      <c r="AD10" s="110">
        <f t="shared" si="9"/>
        <v>0.77108433734939763</v>
      </c>
      <c r="AE10" s="125">
        <f t="shared" si="10"/>
        <v>0.84206907634732442</v>
      </c>
      <c r="AF10" s="151">
        <v>45</v>
      </c>
      <c r="AG10" s="110">
        <f t="shared" si="11"/>
        <v>5.4216867469879519E-2</v>
      </c>
      <c r="AH10" s="113">
        <f t="shared" si="12"/>
        <v>2.4032299410407587</v>
      </c>
      <c r="AI10" s="57">
        <v>125</v>
      </c>
      <c r="AJ10" s="57">
        <v>25</v>
      </c>
      <c r="AK10" s="109">
        <f t="shared" si="13"/>
        <v>150</v>
      </c>
      <c r="AL10" s="110">
        <f t="shared" si="14"/>
        <v>0.18072289156626506</v>
      </c>
      <c r="AM10" s="126">
        <f t="shared" si="15"/>
        <v>3.4185735659938534</v>
      </c>
      <c r="AN10" s="152">
        <v>0</v>
      </c>
      <c r="AO10" s="68" t="s">
        <v>5</v>
      </c>
      <c r="AP10" s="202" t="s">
        <v>5</v>
      </c>
    </row>
    <row r="11" spans="1:43" x14ac:dyDescent="0.2">
      <c r="A11" s="134"/>
      <c r="B11" s="148">
        <v>4420009</v>
      </c>
      <c r="C11" s="124"/>
      <c r="D11" s="59"/>
      <c r="E11" s="57"/>
      <c r="F11" s="57"/>
      <c r="G11" s="57"/>
      <c r="H11" s="149">
        <v>244420009</v>
      </c>
      <c r="I11" s="124">
        <v>0.43</v>
      </c>
      <c r="J11" s="109">
        <f t="shared" si="0"/>
        <v>43</v>
      </c>
      <c r="K11" s="56">
        <v>1725</v>
      </c>
      <c r="L11" s="57">
        <v>1784</v>
      </c>
      <c r="M11" s="111">
        <v>1836</v>
      </c>
      <c r="N11" s="109">
        <f t="shared" si="1"/>
        <v>-111</v>
      </c>
      <c r="O11" s="110">
        <f t="shared" si="2"/>
        <v>-6.0457516339869281E-2</v>
      </c>
      <c r="P11" s="150">
        <v>3989.4</v>
      </c>
      <c r="Q11" s="57">
        <v>1221</v>
      </c>
      <c r="R11" s="111">
        <v>1199</v>
      </c>
      <c r="S11" s="57">
        <f t="shared" si="3"/>
        <v>22</v>
      </c>
      <c r="T11" s="110">
        <f t="shared" si="4"/>
        <v>1.834862385321101E-2</v>
      </c>
      <c r="U11" s="56">
        <v>1074</v>
      </c>
      <c r="V11" s="111">
        <v>1146</v>
      </c>
      <c r="W11" s="109">
        <f t="shared" si="5"/>
        <v>-72</v>
      </c>
      <c r="X11" s="110">
        <f t="shared" si="6"/>
        <v>-6.2827225130890049E-2</v>
      </c>
      <c r="Y11" s="112">
        <f t="shared" si="7"/>
        <v>24.976744186046513</v>
      </c>
      <c r="Z11" s="58">
        <v>380</v>
      </c>
      <c r="AA11" s="57">
        <v>285</v>
      </c>
      <c r="AB11" s="57">
        <v>15</v>
      </c>
      <c r="AC11" s="109">
        <f t="shared" si="8"/>
        <v>300</v>
      </c>
      <c r="AD11" s="110">
        <f t="shared" si="9"/>
        <v>0.78947368421052633</v>
      </c>
      <c r="AE11" s="125">
        <f t="shared" si="10"/>
        <v>0.8621513158325812</v>
      </c>
      <c r="AF11" s="151">
        <v>10</v>
      </c>
      <c r="AG11" s="110">
        <f t="shared" si="11"/>
        <v>2.6315789473684209E-2</v>
      </c>
      <c r="AH11" s="113">
        <f t="shared" si="12"/>
        <v>1.1664800298618887</v>
      </c>
      <c r="AI11" s="57">
        <v>60</v>
      </c>
      <c r="AJ11" s="57">
        <v>10</v>
      </c>
      <c r="AK11" s="109">
        <f t="shared" si="13"/>
        <v>70</v>
      </c>
      <c r="AL11" s="110">
        <f t="shared" si="14"/>
        <v>0.18421052631578946</v>
      </c>
      <c r="AM11" s="126">
        <f t="shared" si="15"/>
        <v>3.4845460383200502</v>
      </c>
      <c r="AN11" s="152">
        <v>0</v>
      </c>
      <c r="AO11" s="68" t="s">
        <v>5</v>
      </c>
      <c r="AP11" s="202" t="s">
        <v>5</v>
      </c>
    </row>
    <row r="12" spans="1:43" x14ac:dyDescent="0.2">
      <c r="A12" s="134"/>
      <c r="B12" s="148">
        <v>4420010</v>
      </c>
      <c r="C12" s="124"/>
      <c r="D12" s="59"/>
      <c r="E12" s="57"/>
      <c r="F12" s="57"/>
      <c r="G12" s="57"/>
      <c r="H12" s="149">
        <v>244420010</v>
      </c>
      <c r="I12" s="124">
        <v>1.72</v>
      </c>
      <c r="J12" s="109">
        <f t="shared" si="0"/>
        <v>172</v>
      </c>
      <c r="K12" s="56">
        <v>3937</v>
      </c>
      <c r="L12" s="57">
        <v>4155</v>
      </c>
      <c r="M12" s="111">
        <v>3813</v>
      </c>
      <c r="N12" s="109">
        <f t="shared" si="1"/>
        <v>124</v>
      </c>
      <c r="O12" s="110">
        <f t="shared" si="2"/>
        <v>3.2520325203252036E-2</v>
      </c>
      <c r="P12" s="150">
        <v>2291.8000000000002</v>
      </c>
      <c r="Q12" s="57">
        <v>2297</v>
      </c>
      <c r="R12" s="111">
        <v>2390</v>
      </c>
      <c r="S12" s="57">
        <f t="shared" si="3"/>
        <v>-93</v>
      </c>
      <c r="T12" s="110">
        <f t="shared" si="4"/>
        <v>-3.8912133891213389E-2</v>
      </c>
      <c r="U12" s="56">
        <v>1815</v>
      </c>
      <c r="V12" s="111">
        <v>1928</v>
      </c>
      <c r="W12" s="109">
        <f t="shared" si="5"/>
        <v>-113</v>
      </c>
      <c r="X12" s="110">
        <f t="shared" si="6"/>
        <v>-5.8609958506224066E-2</v>
      </c>
      <c r="Y12" s="112">
        <f t="shared" si="7"/>
        <v>10.552325581395349</v>
      </c>
      <c r="Z12" s="58">
        <v>1480</v>
      </c>
      <c r="AA12" s="57">
        <v>1190</v>
      </c>
      <c r="AB12" s="57">
        <v>40</v>
      </c>
      <c r="AC12" s="109">
        <f t="shared" si="8"/>
        <v>1230</v>
      </c>
      <c r="AD12" s="110">
        <f t="shared" si="9"/>
        <v>0.83108108108108103</v>
      </c>
      <c r="AE12" s="125">
        <f t="shared" si="10"/>
        <v>0.9075890203156497</v>
      </c>
      <c r="AF12" s="151">
        <v>65</v>
      </c>
      <c r="AG12" s="110">
        <f t="shared" si="11"/>
        <v>4.3918918918918921E-2</v>
      </c>
      <c r="AH12" s="113">
        <f t="shared" si="12"/>
        <v>1.9467605903776117</v>
      </c>
      <c r="AI12" s="57">
        <v>150</v>
      </c>
      <c r="AJ12" s="57">
        <v>15</v>
      </c>
      <c r="AK12" s="109">
        <f t="shared" si="13"/>
        <v>165</v>
      </c>
      <c r="AL12" s="110">
        <f t="shared" si="14"/>
        <v>0.11148648648648649</v>
      </c>
      <c r="AM12" s="126">
        <f t="shared" si="15"/>
        <v>2.1088903146975593</v>
      </c>
      <c r="AN12" s="152">
        <v>25</v>
      </c>
      <c r="AO12" s="68" t="s">
        <v>5</v>
      </c>
      <c r="AP12" s="202" t="s">
        <v>5</v>
      </c>
    </row>
    <row r="13" spans="1:43" x14ac:dyDescent="0.2">
      <c r="A13" s="135"/>
      <c r="B13" s="169">
        <v>4420011</v>
      </c>
      <c r="C13" s="127"/>
      <c r="D13" s="64"/>
      <c r="E13" s="62"/>
      <c r="F13" s="62"/>
      <c r="G13" s="62"/>
      <c r="H13" s="170">
        <v>244420011</v>
      </c>
      <c r="I13" s="127">
        <v>1.29</v>
      </c>
      <c r="J13" s="115">
        <f t="shared" si="0"/>
        <v>129</v>
      </c>
      <c r="K13" s="61">
        <v>2430</v>
      </c>
      <c r="L13" s="62">
        <v>2473</v>
      </c>
      <c r="M13" s="114">
        <v>2529</v>
      </c>
      <c r="N13" s="115">
        <f t="shared" si="1"/>
        <v>-99</v>
      </c>
      <c r="O13" s="116">
        <f t="shared" si="2"/>
        <v>-3.9145907473309607E-2</v>
      </c>
      <c r="P13" s="171">
        <v>1879.8</v>
      </c>
      <c r="Q13" s="62">
        <v>1256</v>
      </c>
      <c r="R13" s="114">
        <v>1241</v>
      </c>
      <c r="S13" s="62">
        <f t="shared" si="3"/>
        <v>15</v>
      </c>
      <c r="T13" s="116">
        <f t="shared" si="4"/>
        <v>1.2087026591458501E-2</v>
      </c>
      <c r="U13" s="61">
        <v>1199</v>
      </c>
      <c r="V13" s="114">
        <v>1193</v>
      </c>
      <c r="W13" s="115">
        <f t="shared" si="5"/>
        <v>6</v>
      </c>
      <c r="X13" s="116">
        <f t="shared" si="6"/>
        <v>5.0293378038558257E-3</v>
      </c>
      <c r="Y13" s="117">
        <f t="shared" si="7"/>
        <v>9.2945736434108532</v>
      </c>
      <c r="Z13" s="63">
        <v>1045</v>
      </c>
      <c r="AA13" s="62">
        <v>920</v>
      </c>
      <c r="AB13" s="62">
        <v>60</v>
      </c>
      <c r="AC13" s="115">
        <f t="shared" si="8"/>
        <v>980</v>
      </c>
      <c r="AD13" s="116">
        <f t="shared" si="9"/>
        <v>0.93779904306220097</v>
      </c>
      <c r="AE13" s="128">
        <f t="shared" si="10"/>
        <v>1.0241312600193087</v>
      </c>
      <c r="AF13" s="172">
        <v>30</v>
      </c>
      <c r="AG13" s="116">
        <f t="shared" si="11"/>
        <v>2.8708133971291867E-2</v>
      </c>
      <c r="AH13" s="118">
        <f t="shared" si="12"/>
        <v>1.2725236689402424</v>
      </c>
      <c r="AI13" s="62">
        <v>30</v>
      </c>
      <c r="AJ13" s="62">
        <v>0</v>
      </c>
      <c r="AK13" s="115">
        <f t="shared" si="13"/>
        <v>30</v>
      </c>
      <c r="AL13" s="116">
        <f t="shared" si="14"/>
        <v>2.8708133971291867E-2</v>
      </c>
      <c r="AM13" s="129">
        <f t="shared" si="15"/>
        <v>0.54304613584208583</v>
      </c>
      <c r="AN13" s="173">
        <v>0</v>
      </c>
      <c r="AO13" s="69" t="s">
        <v>7</v>
      </c>
      <c r="AP13" s="203" t="s">
        <v>7</v>
      </c>
    </row>
    <row r="14" spans="1:43" x14ac:dyDescent="0.2">
      <c r="A14" s="135"/>
      <c r="B14" s="169">
        <v>4420012.01</v>
      </c>
      <c r="C14" s="127"/>
      <c r="D14" s="64"/>
      <c r="E14" s="62"/>
      <c r="F14" s="62"/>
      <c r="G14" s="62"/>
      <c r="H14" s="170">
        <v>244420012.00999999</v>
      </c>
      <c r="I14" s="127">
        <v>1.05</v>
      </c>
      <c r="J14" s="115">
        <f t="shared" si="0"/>
        <v>105</v>
      </c>
      <c r="K14" s="61">
        <v>2705</v>
      </c>
      <c r="L14" s="62">
        <v>2461</v>
      </c>
      <c r="M14" s="114">
        <v>2488</v>
      </c>
      <c r="N14" s="115">
        <f t="shared" si="1"/>
        <v>217</v>
      </c>
      <c r="O14" s="116">
        <f t="shared" si="2"/>
        <v>8.721864951768489E-2</v>
      </c>
      <c r="P14" s="171">
        <v>2567.1</v>
      </c>
      <c r="Q14" s="62">
        <v>1680</v>
      </c>
      <c r="R14" s="114">
        <v>1477</v>
      </c>
      <c r="S14" s="62">
        <f t="shared" si="3"/>
        <v>203</v>
      </c>
      <c r="T14" s="116">
        <f t="shared" si="4"/>
        <v>0.13744075829383887</v>
      </c>
      <c r="U14" s="61">
        <v>1460</v>
      </c>
      <c r="V14" s="114">
        <v>1311</v>
      </c>
      <c r="W14" s="115">
        <f t="shared" si="5"/>
        <v>149</v>
      </c>
      <c r="X14" s="116">
        <f t="shared" si="6"/>
        <v>0.11365369946605644</v>
      </c>
      <c r="Y14" s="117">
        <f t="shared" si="7"/>
        <v>13.904761904761905</v>
      </c>
      <c r="Z14" s="63">
        <v>905</v>
      </c>
      <c r="AA14" s="62">
        <v>775</v>
      </c>
      <c r="AB14" s="62">
        <v>20</v>
      </c>
      <c r="AC14" s="115">
        <f t="shared" si="8"/>
        <v>795</v>
      </c>
      <c r="AD14" s="116">
        <f t="shared" si="9"/>
        <v>0.87845303867403313</v>
      </c>
      <c r="AE14" s="128">
        <f t="shared" si="10"/>
        <v>0.95932196137393289</v>
      </c>
      <c r="AF14" s="172">
        <v>45</v>
      </c>
      <c r="AG14" s="116">
        <f t="shared" si="11"/>
        <v>4.9723756906077346E-2</v>
      </c>
      <c r="AH14" s="118">
        <f t="shared" si="12"/>
        <v>2.204067238744563</v>
      </c>
      <c r="AI14" s="62">
        <v>65</v>
      </c>
      <c r="AJ14" s="62">
        <v>0</v>
      </c>
      <c r="AK14" s="115">
        <f t="shared" si="13"/>
        <v>65</v>
      </c>
      <c r="AL14" s="116">
        <f t="shared" si="14"/>
        <v>7.18232044198895E-2</v>
      </c>
      <c r="AM14" s="129">
        <f t="shared" si="15"/>
        <v>1.3586154245699329</v>
      </c>
      <c r="AN14" s="173">
        <v>0</v>
      </c>
      <c r="AO14" s="69" t="s">
        <v>7</v>
      </c>
      <c r="AP14" s="203" t="s">
        <v>7</v>
      </c>
    </row>
    <row r="15" spans="1:43" x14ac:dyDescent="0.2">
      <c r="A15" s="135"/>
      <c r="B15" s="169">
        <v>4420012.0199999996</v>
      </c>
      <c r="C15" s="127"/>
      <c r="D15" s="64"/>
      <c r="E15" s="62"/>
      <c r="F15" s="62"/>
      <c r="G15" s="62"/>
      <c r="H15" s="170">
        <v>244420012.02000001</v>
      </c>
      <c r="I15" s="127">
        <v>1.8</v>
      </c>
      <c r="J15" s="115">
        <f t="shared" si="0"/>
        <v>180</v>
      </c>
      <c r="K15" s="61">
        <v>4457</v>
      </c>
      <c r="L15" s="62">
        <v>4517</v>
      </c>
      <c r="M15" s="114">
        <v>4329</v>
      </c>
      <c r="N15" s="115">
        <f t="shared" si="1"/>
        <v>128</v>
      </c>
      <c r="O15" s="116">
        <f t="shared" si="2"/>
        <v>2.9568029568029567E-2</v>
      </c>
      <c r="P15" s="171">
        <v>2481.5</v>
      </c>
      <c r="Q15" s="62">
        <v>2279</v>
      </c>
      <c r="R15" s="114">
        <v>2120</v>
      </c>
      <c r="S15" s="62">
        <f t="shared" si="3"/>
        <v>159</v>
      </c>
      <c r="T15" s="116">
        <f t="shared" si="4"/>
        <v>7.4999999999999997E-2</v>
      </c>
      <c r="U15" s="61">
        <v>2192</v>
      </c>
      <c r="V15" s="114">
        <v>2060</v>
      </c>
      <c r="W15" s="115">
        <f t="shared" si="5"/>
        <v>132</v>
      </c>
      <c r="X15" s="116">
        <f t="shared" si="6"/>
        <v>6.4077669902912623E-2</v>
      </c>
      <c r="Y15" s="117">
        <f t="shared" si="7"/>
        <v>12.177777777777777</v>
      </c>
      <c r="Z15" s="63">
        <v>1560</v>
      </c>
      <c r="AA15" s="62">
        <v>1295</v>
      </c>
      <c r="AB15" s="62">
        <v>60</v>
      </c>
      <c r="AC15" s="115">
        <f t="shared" si="8"/>
        <v>1355</v>
      </c>
      <c r="AD15" s="116">
        <f t="shared" si="9"/>
        <v>0.86858974358974361</v>
      </c>
      <c r="AE15" s="128">
        <f t="shared" si="10"/>
        <v>0.94855066778247032</v>
      </c>
      <c r="AF15" s="172">
        <v>70</v>
      </c>
      <c r="AG15" s="116">
        <f t="shared" si="11"/>
        <v>4.4871794871794872E-2</v>
      </c>
      <c r="AH15" s="118">
        <f t="shared" si="12"/>
        <v>1.9889979996362974</v>
      </c>
      <c r="AI15" s="62">
        <v>110</v>
      </c>
      <c r="AJ15" s="62">
        <v>15</v>
      </c>
      <c r="AK15" s="115">
        <f t="shared" si="13"/>
        <v>125</v>
      </c>
      <c r="AL15" s="116">
        <f t="shared" si="14"/>
        <v>8.0128205128205135E-2</v>
      </c>
      <c r="AM15" s="129">
        <f t="shared" si="15"/>
        <v>1.5157137071447107</v>
      </c>
      <c r="AN15" s="173">
        <v>20</v>
      </c>
      <c r="AO15" s="69" t="s">
        <v>7</v>
      </c>
      <c r="AP15" s="202" t="s">
        <v>5</v>
      </c>
    </row>
    <row r="16" spans="1:43" x14ac:dyDescent="0.2">
      <c r="A16" s="136" t="s">
        <v>54</v>
      </c>
      <c r="B16" s="140">
        <v>4420013.01</v>
      </c>
      <c r="H16" s="141">
        <v>244420013.00999999</v>
      </c>
      <c r="I16" s="67">
        <v>51.28</v>
      </c>
      <c r="J16" s="119">
        <f t="shared" si="0"/>
        <v>5128</v>
      </c>
      <c r="K16" s="65">
        <v>7383</v>
      </c>
      <c r="L16" s="14">
        <v>6079</v>
      </c>
      <c r="M16" s="120">
        <v>4581</v>
      </c>
      <c r="N16" s="119">
        <f t="shared" si="1"/>
        <v>2802</v>
      </c>
      <c r="O16" s="15">
        <f t="shared" si="2"/>
        <v>0.61165684348395544</v>
      </c>
      <c r="P16" s="142">
        <v>144</v>
      </c>
      <c r="Q16" s="14">
        <v>3100</v>
      </c>
      <c r="R16" s="120">
        <v>1844</v>
      </c>
      <c r="S16" s="14">
        <f t="shared" si="3"/>
        <v>1256</v>
      </c>
      <c r="T16" s="15">
        <f t="shared" si="4"/>
        <v>0.68112798264642083</v>
      </c>
      <c r="U16" s="65">
        <v>3036</v>
      </c>
      <c r="V16" s="120">
        <v>1806</v>
      </c>
      <c r="W16" s="119">
        <f t="shared" si="5"/>
        <v>1230</v>
      </c>
      <c r="X16" s="15">
        <f t="shared" si="6"/>
        <v>0.68106312292358806</v>
      </c>
      <c r="Y16" s="121">
        <f t="shared" si="7"/>
        <v>0.59204368174726985</v>
      </c>
      <c r="Z16" s="66">
        <v>3540</v>
      </c>
      <c r="AA16" s="14">
        <v>3290</v>
      </c>
      <c r="AB16" s="14">
        <v>120</v>
      </c>
      <c r="AC16" s="119">
        <f t="shared" si="8"/>
        <v>3410</v>
      </c>
      <c r="AD16" s="15">
        <f t="shared" si="9"/>
        <v>0.96327683615819204</v>
      </c>
      <c r="AE16" s="130">
        <f t="shared" si="10"/>
        <v>1.0519544962861194</v>
      </c>
      <c r="AF16" s="18">
        <v>45</v>
      </c>
      <c r="AG16" s="15">
        <f t="shared" si="11"/>
        <v>1.2711864406779662E-2</v>
      </c>
      <c r="AH16" s="122">
        <f t="shared" si="12"/>
        <v>0.56346916696718363</v>
      </c>
      <c r="AI16" s="14">
        <v>30</v>
      </c>
      <c r="AJ16" s="14">
        <v>15</v>
      </c>
      <c r="AK16" s="119">
        <f t="shared" si="13"/>
        <v>45</v>
      </c>
      <c r="AL16" s="15">
        <f t="shared" si="14"/>
        <v>1.2711864406779662E-2</v>
      </c>
      <c r="AM16" s="131">
        <f t="shared" si="15"/>
        <v>0.24045898811651681</v>
      </c>
      <c r="AN16" s="145">
        <v>45</v>
      </c>
      <c r="AO16" s="70" t="s">
        <v>3</v>
      </c>
      <c r="AP16" s="71" t="s">
        <v>3</v>
      </c>
      <c r="AQ16" s="146" t="s">
        <v>55</v>
      </c>
    </row>
    <row r="17" spans="1:43" x14ac:dyDescent="0.2">
      <c r="A17" s="135"/>
      <c r="B17" s="169">
        <v>4420013.0199999996</v>
      </c>
      <c r="C17" s="127"/>
      <c r="D17" s="64"/>
      <c r="E17" s="62"/>
      <c r="F17" s="62"/>
      <c r="G17" s="62"/>
      <c r="H17" s="170">
        <v>244420013.02000001</v>
      </c>
      <c r="I17" s="127">
        <v>1.99</v>
      </c>
      <c r="J17" s="115">
        <f t="shared" si="0"/>
        <v>199</v>
      </c>
      <c r="K17" s="61">
        <v>3758</v>
      </c>
      <c r="L17" s="62">
        <v>3628</v>
      </c>
      <c r="M17" s="114">
        <v>3185</v>
      </c>
      <c r="N17" s="115">
        <f t="shared" si="1"/>
        <v>573</v>
      </c>
      <c r="O17" s="116">
        <f t="shared" si="2"/>
        <v>0.17990580847723706</v>
      </c>
      <c r="P17" s="171">
        <v>1885.5</v>
      </c>
      <c r="Q17" s="62">
        <v>1720</v>
      </c>
      <c r="R17" s="114">
        <v>1365</v>
      </c>
      <c r="S17" s="62">
        <f t="shared" si="3"/>
        <v>355</v>
      </c>
      <c r="T17" s="116">
        <f t="shared" si="4"/>
        <v>0.26007326007326009</v>
      </c>
      <c r="U17" s="61">
        <v>1706</v>
      </c>
      <c r="V17" s="114">
        <v>1343</v>
      </c>
      <c r="W17" s="115">
        <f t="shared" si="5"/>
        <v>363</v>
      </c>
      <c r="X17" s="116">
        <f t="shared" si="6"/>
        <v>0.27029039463886823</v>
      </c>
      <c r="Y17" s="117">
        <f t="shared" si="7"/>
        <v>8.5728643216080407</v>
      </c>
      <c r="Z17" s="63">
        <v>1855</v>
      </c>
      <c r="AA17" s="62">
        <v>1700</v>
      </c>
      <c r="AB17" s="62">
        <v>65</v>
      </c>
      <c r="AC17" s="115">
        <f t="shared" si="8"/>
        <v>1765</v>
      </c>
      <c r="AD17" s="116">
        <f t="shared" si="9"/>
        <v>0.95148247978436662</v>
      </c>
      <c r="AE17" s="128">
        <f t="shared" si="10"/>
        <v>1.0390743711211361</v>
      </c>
      <c r="AF17" s="172">
        <v>35</v>
      </c>
      <c r="AG17" s="116">
        <f t="shared" si="11"/>
        <v>1.8867924528301886E-2</v>
      </c>
      <c r="AH17" s="118">
        <f t="shared" si="12"/>
        <v>0.83634417235380698</v>
      </c>
      <c r="AI17" s="62">
        <v>25</v>
      </c>
      <c r="AJ17" s="62">
        <v>15</v>
      </c>
      <c r="AK17" s="115">
        <f t="shared" si="13"/>
        <v>40</v>
      </c>
      <c r="AL17" s="116">
        <f t="shared" si="14"/>
        <v>2.15633423180593E-2</v>
      </c>
      <c r="AM17" s="129">
        <f t="shared" si="15"/>
        <v>0.40789449197123429</v>
      </c>
      <c r="AN17" s="173">
        <v>15</v>
      </c>
      <c r="AO17" s="69" t="s">
        <v>7</v>
      </c>
      <c r="AP17" s="203" t="s">
        <v>7</v>
      </c>
    </row>
    <row r="18" spans="1:43" x14ac:dyDescent="0.2">
      <c r="A18" s="135"/>
      <c r="B18" s="169">
        <v>4420013.03</v>
      </c>
      <c r="C18" s="127"/>
      <c r="D18" s="64"/>
      <c r="E18" s="62"/>
      <c r="F18" s="62"/>
      <c r="G18" s="62"/>
      <c r="H18" s="170">
        <v>244420013.03</v>
      </c>
      <c r="I18" s="127">
        <v>5.21</v>
      </c>
      <c r="J18" s="115">
        <f t="shared" si="0"/>
        <v>521</v>
      </c>
      <c r="K18" s="61">
        <v>3274</v>
      </c>
      <c r="L18" s="62">
        <v>3124</v>
      </c>
      <c r="M18" s="114">
        <v>3064</v>
      </c>
      <c r="N18" s="115">
        <f t="shared" si="1"/>
        <v>210</v>
      </c>
      <c r="O18" s="116">
        <f t="shared" si="2"/>
        <v>6.8537859007832894E-2</v>
      </c>
      <c r="P18" s="171">
        <v>628.29999999999995</v>
      </c>
      <c r="Q18" s="62">
        <v>1407</v>
      </c>
      <c r="R18" s="114">
        <v>1234</v>
      </c>
      <c r="S18" s="62">
        <f t="shared" si="3"/>
        <v>173</v>
      </c>
      <c r="T18" s="116">
        <f t="shared" si="4"/>
        <v>0.14019448946515398</v>
      </c>
      <c r="U18" s="61">
        <v>1399</v>
      </c>
      <c r="V18" s="114">
        <v>1216</v>
      </c>
      <c r="W18" s="115">
        <f t="shared" si="5"/>
        <v>183</v>
      </c>
      <c r="X18" s="116">
        <f t="shared" si="6"/>
        <v>0.15049342105263158</v>
      </c>
      <c r="Y18" s="117">
        <f t="shared" si="7"/>
        <v>2.6852207293666028</v>
      </c>
      <c r="Z18" s="63">
        <v>1555</v>
      </c>
      <c r="AA18" s="62">
        <v>1410</v>
      </c>
      <c r="AB18" s="62">
        <v>50</v>
      </c>
      <c r="AC18" s="115">
        <f t="shared" si="8"/>
        <v>1460</v>
      </c>
      <c r="AD18" s="116">
        <f t="shared" si="9"/>
        <v>0.93890675241157562</v>
      </c>
      <c r="AE18" s="128">
        <f t="shared" si="10"/>
        <v>1.0253409432452649</v>
      </c>
      <c r="AF18" s="172">
        <v>50</v>
      </c>
      <c r="AG18" s="116">
        <f t="shared" si="11"/>
        <v>3.215434083601286E-2</v>
      </c>
      <c r="AH18" s="118">
        <f t="shared" si="12"/>
        <v>1.4252810654261019</v>
      </c>
      <c r="AI18" s="62">
        <v>10</v>
      </c>
      <c r="AJ18" s="62">
        <v>25</v>
      </c>
      <c r="AK18" s="115">
        <f t="shared" si="13"/>
        <v>35</v>
      </c>
      <c r="AL18" s="116">
        <f t="shared" si="14"/>
        <v>2.2508038585209004E-2</v>
      </c>
      <c r="AM18" s="129">
        <f t="shared" si="15"/>
        <v>0.42576446770470072</v>
      </c>
      <c r="AN18" s="173">
        <v>15</v>
      </c>
      <c r="AO18" s="69" t="s">
        <v>7</v>
      </c>
      <c r="AP18" s="203" t="s">
        <v>7</v>
      </c>
    </row>
    <row r="19" spans="1:43" x14ac:dyDescent="0.2">
      <c r="A19" s="135" t="s">
        <v>58</v>
      </c>
      <c r="B19" s="169">
        <v>4420100.01</v>
      </c>
      <c r="C19" s="127"/>
      <c r="D19" s="64"/>
      <c r="E19" s="62"/>
      <c r="F19" s="62"/>
      <c r="G19" s="62"/>
      <c r="H19" s="170">
        <v>244420100.00999999</v>
      </c>
      <c r="I19" s="127">
        <v>3.05</v>
      </c>
      <c r="J19" s="115">
        <f t="shared" si="0"/>
        <v>305</v>
      </c>
      <c r="K19" s="61">
        <v>7065</v>
      </c>
      <c r="L19" s="62">
        <v>7069</v>
      </c>
      <c r="M19" s="114">
        <v>6932</v>
      </c>
      <c r="N19" s="115">
        <f t="shared" si="1"/>
        <v>133</v>
      </c>
      <c r="O19" s="116">
        <f t="shared" si="2"/>
        <v>1.9186381996537796E-2</v>
      </c>
      <c r="P19" s="171">
        <v>2316.9</v>
      </c>
      <c r="Q19" s="62">
        <v>3710</v>
      </c>
      <c r="R19" s="114">
        <v>3627</v>
      </c>
      <c r="S19" s="62">
        <f t="shared" si="3"/>
        <v>83</v>
      </c>
      <c r="T19" s="116">
        <f t="shared" si="4"/>
        <v>2.2883926109732562E-2</v>
      </c>
      <c r="U19" s="61">
        <v>3564</v>
      </c>
      <c r="V19" s="114">
        <v>3438</v>
      </c>
      <c r="W19" s="115">
        <f t="shared" si="5"/>
        <v>126</v>
      </c>
      <c r="X19" s="116">
        <f t="shared" si="6"/>
        <v>3.6649214659685861E-2</v>
      </c>
      <c r="Y19" s="117">
        <f t="shared" si="7"/>
        <v>11.685245901639345</v>
      </c>
      <c r="Z19" s="63">
        <v>2850</v>
      </c>
      <c r="AA19" s="62">
        <v>2450</v>
      </c>
      <c r="AB19" s="62">
        <v>95</v>
      </c>
      <c r="AC19" s="115">
        <f t="shared" si="8"/>
        <v>2545</v>
      </c>
      <c r="AD19" s="116">
        <f t="shared" si="9"/>
        <v>0.89298245614035088</v>
      </c>
      <c r="AE19" s="128">
        <f t="shared" si="10"/>
        <v>0.97518893279729746</v>
      </c>
      <c r="AF19" s="172">
        <v>100</v>
      </c>
      <c r="AG19" s="116">
        <f t="shared" si="11"/>
        <v>3.5087719298245612E-2</v>
      </c>
      <c r="AH19" s="118">
        <f t="shared" si="12"/>
        <v>1.5553067064825183</v>
      </c>
      <c r="AI19" s="62">
        <v>145</v>
      </c>
      <c r="AJ19" s="62">
        <v>20</v>
      </c>
      <c r="AK19" s="115">
        <f t="shared" si="13"/>
        <v>165</v>
      </c>
      <c r="AL19" s="116">
        <f t="shared" si="14"/>
        <v>5.7894736842105263E-2</v>
      </c>
      <c r="AM19" s="129">
        <f t="shared" si="15"/>
        <v>1.095143040614873</v>
      </c>
      <c r="AN19" s="173">
        <v>30</v>
      </c>
      <c r="AO19" s="69" t="s">
        <v>7</v>
      </c>
      <c r="AP19" s="203" t="s">
        <v>7</v>
      </c>
    </row>
    <row r="20" spans="1:43" x14ac:dyDescent="0.2">
      <c r="A20" s="135" t="s">
        <v>61</v>
      </c>
      <c r="B20" s="169">
        <v>4420100.0199999996</v>
      </c>
      <c r="C20" s="127"/>
      <c r="D20" s="64"/>
      <c r="E20" s="62"/>
      <c r="F20" s="62"/>
      <c r="G20" s="62"/>
      <c r="H20" s="170">
        <v>244420100.02000001</v>
      </c>
      <c r="I20" s="127">
        <v>9.16</v>
      </c>
      <c r="J20" s="115">
        <f t="shared" si="0"/>
        <v>916</v>
      </c>
      <c r="K20" s="61">
        <v>4339</v>
      </c>
      <c r="L20" s="62">
        <v>4301</v>
      </c>
      <c r="M20" s="114">
        <v>3881</v>
      </c>
      <c r="N20" s="115">
        <f t="shared" si="1"/>
        <v>458</v>
      </c>
      <c r="O20" s="116">
        <f t="shared" si="2"/>
        <v>0.11801082195310487</v>
      </c>
      <c r="P20" s="171">
        <v>473.9</v>
      </c>
      <c r="Q20" s="62">
        <v>2030</v>
      </c>
      <c r="R20" s="114">
        <v>1628</v>
      </c>
      <c r="S20" s="62">
        <f t="shared" si="3"/>
        <v>402</v>
      </c>
      <c r="T20" s="116">
        <f t="shared" si="4"/>
        <v>0.24692874692874692</v>
      </c>
      <c r="U20" s="61">
        <v>1937</v>
      </c>
      <c r="V20" s="114">
        <v>1558</v>
      </c>
      <c r="W20" s="115">
        <f t="shared" si="5"/>
        <v>379</v>
      </c>
      <c r="X20" s="116">
        <f t="shared" si="6"/>
        <v>0.24326059050064186</v>
      </c>
      <c r="Y20" s="117">
        <f t="shared" si="7"/>
        <v>2.1146288209606987</v>
      </c>
      <c r="Z20" s="63">
        <v>2005</v>
      </c>
      <c r="AA20" s="62">
        <v>1845</v>
      </c>
      <c r="AB20" s="62">
        <v>90</v>
      </c>
      <c r="AC20" s="115">
        <f t="shared" si="8"/>
        <v>1935</v>
      </c>
      <c r="AD20" s="116">
        <f t="shared" si="9"/>
        <v>0.96508728179551118</v>
      </c>
      <c r="AE20" s="128">
        <f t="shared" si="10"/>
        <v>1.0539316085314996</v>
      </c>
      <c r="AF20" s="172">
        <v>20</v>
      </c>
      <c r="AG20" s="116">
        <f t="shared" si="11"/>
        <v>9.9750623441396506E-3</v>
      </c>
      <c r="AH20" s="118">
        <f t="shared" si="12"/>
        <v>0.44215701880051644</v>
      </c>
      <c r="AI20" s="62">
        <v>25</v>
      </c>
      <c r="AJ20" s="62">
        <v>0</v>
      </c>
      <c r="AK20" s="115">
        <f t="shared" si="13"/>
        <v>25</v>
      </c>
      <c r="AL20" s="116">
        <f t="shared" si="14"/>
        <v>1.2468827930174564E-2</v>
      </c>
      <c r="AM20" s="129">
        <f t="shared" si="15"/>
        <v>0.23586168410431407</v>
      </c>
      <c r="AN20" s="173">
        <v>25</v>
      </c>
      <c r="AO20" s="69" t="s">
        <v>7</v>
      </c>
      <c r="AP20" s="203" t="s">
        <v>7</v>
      </c>
    </row>
    <row r="21" spans="1:43" x14ac:dyDescent="0.2">
      <c r="A21" s="135"/>
      <c r="B21" s="169">
        <v>4420101.0199999996</v>
      </c>
      <c r="C21" s="127"/>
      <c r="D21" s="64"/>
      <c r="E21" s="62"/>
      <c r="F21" s="62"/>
      <c r="G21" s="62"/>
      <c r="H21" s="170">
        <v>244420101.02000001</v>
      </c>
      <c r="I21" s="127">
        <v>13.85</v>
      </c>
      <c r="J21" s="115">
        <f t="shared" si="0"/>
        <v>1385</v>
      </c>
      <c r="K21" s="61">
        <v>7142</v>
      </c>
      <c r="L21" s="62">
        <v>6194</v>
      </c>
      <c r="M21" s="114">
        <v>5249</v>
      </c>
      <c r="N21" s="115">
        <f t="shared" si="1"/>
        <v>1893</v>
      </c>
      <c r="O21" s="116">
        <f t="shared" si="2"/>
        <v>0.36064012192798628</v>
      </c>
      <c r="P21" s="171">
        <v>515.79999999999995</v>
      </c>
      <c r="Q21" s="62">
        <v>3205</v>
      </c>
      <c r="R21" s="114">
        <v>2262</v>
      </c>
      <c r="S21" s="62">
        <f t="shared" si="3"/>
        <v>943</v>
      </c>
      <c r="T21" s="116">
        <f t="shared" si="4"/>
        <v>0.41688770999115826</v>
      </c>
      <c r="U21" s="61">
        <v>3119</v>
      </c>
      <c r="V21" s="114">
        <v>2192</v>
      </c>
      <c r="W21" s="115">
        <f t="shared" si="5"/>
        <v>927</v>
      </c>
      <c r="X21" s="116">
        <f t="shared" si="6"/>
        <v>0.42290145985401462</v>
      </c>
      <c r="Y21" s="117">
        <f t="shared" si="7"/>
        <v>2.251985559566787</v>
      </c>
      <c r="Z21" s="63">
        <v>3375</v>
      </c>
      <c r="AA21" s="62">
        <v>3085</v>
      </c>
      <c r="AB21" s="62">
        <v>130</v>
      </c>
      <c r="AC21" s="115">
        <f t="shared" si="8"/>
        <v>3215</v>
      </c>
      <c r="AD21" s="116">
        <f t="shared" si="9"/>
        <v>0.95259259259259255</v>
      </c>
      <c r="AE21" s="128">
        <f t="shared" si="10"/>
        <v>1.0402866790643599</v>
      </c>
      <c r="AF21" s="172">
        <v>40</v>
      </c>
      <c r="AG21" s="116">
        <f t="shared" si="11"/>
        <v>1.1851851851851851E-2</v>
      </c>
      <c r="AH21" s="118">
        <f t="shared" si="12"/>
        <v>0.52534804307853955</v>
      </c>
      <c r="AI21" s="62">
        <v>80</v>
      </c>
      <c r="AJ21" s="62">
        <v>20</v>
      </c>
      <c r="AK21" s="115">
        <f t="shared" si="13"/>
        <v>100</v>
      </c>
      <c r="AL21" s="116">
        <f t="shared" si="14"/>
        <v>2.9629629629629631E-2</v>
      </c>
      <c r="AM21" s="129">
        <f t="shared" si="15"/>
        <v>0.56047724637528851</v>
      </c>
      <c r="AN21" s="173">
        <v>20</v>
      </c>
      <c r="AO21" s="69" t="s">
        <v>7</v>
      </c>
      <c r="AP21" s="203" t="s">
        <v>7</v>
      </c>
      <c r="AQ21" s="146" t="s">
        <v>56</v>
      </c>
    </row>
    <row r="22" spans="1:43" x14ac:dyDescent="0.2">
      <c r="A22" s="135" t="s">
        <v>57</v>
      </c>
      <c r="B22" s="169">
        <v>4420101.03</v>
      </c>
      <c r="C22" s="127"/>
      <c r="D22" s="64"/>
      <c r="E22" s="62"/>
      <c r="F22" s="62"/>
      <c r="G22" s="62"/>
      <c r="H22" s="170">
        <v>244420101.03</v>
      </c>
      <c r="I22" s="127">
        <v>1.6</v>
      </c>
      <c r="J22" s="115">
        <f t="shared" si="0"/>
        <v>160</v>
      </c>
      <c r="K22" s="61">
        <v>3737</v>
      </c>
      <c r="L22" s="62">
        <v>3807</v>
      </c>
      <c r="M22" s="114">
        <v>3769</v>
      </c>
      <c r="N22" s="115">
        <f t="shared" si="1"/>
        <v>-32</v>
      </c>
      <c r="O22" s="116">
        <f t="shared" si="2"/>
        <v>-8.490315733616343E-3</v>
      </c>
      <c r="P22" s="171">
        <v>2331.3000000000002</v>
      </c>
      <c r="Q22" s="62">
        <v>1831</v>
      </c>
      <c r="R22" s="114">
        <v>1683</v>
      </c>
      <c r="S22" s="62">
        <f t="shared" si="3"/>
        <v>148</v>
      </c>
      <c r="T22" s="116">
        <f t="shared" si="4"/>
        <v>8.7938205585264412E-2</v>
      </c>
      <c r="U22" s="61">
        <v>1788</v>
      </c>
      <c r="V22" s="114">
        <v>1647</v>
      </c>
      <c r="W22" s="115">
        <f t="shared" si="5"/>
        <v>141</v>
      </c>
      <c r="X22" s="116">
        <f t="shared" si="6"/>
        <v>8.5610200364298727E-2</v>
      </c>
      <c r="Y22" s="117">
        <f t="shared" si="7"/>
        <v>11.175000000000001</v>
      </c>
      <c r="Z22" s="63">
        <v>1640</v>
      </c>
      <c r="AA22" s="62">
        <v>1510</v>
      </c>
      <c r="AB22" s="62">
        <v>60</v>
      </c>
      <c r="AC22" s="115">
        <f t="shared" si="8"/>
        <v>1570</v>
      </c>
      <c r="AD22" s="116">
        <f t="shared" si="9"/>
        <v>0.95731707317073167</v>
      </c>
      <c r="AE22" s="128">
        <f t="shared" si="10"/>
        <v>1.0454460874506462</v>
      </c>
      <c r="AF22" s="172">
        <v>25</v>
      </c>
      <c r="AG22" s="116">
        <f t="shared" si="11"/>
        <v>1.524390243902439E-2</v>
      </c>
      <c r="AH22" s="118">
        <f t="shared" si="12"/>
        <v>0.67570489534682576</v>
      </c>
      <c r="AI22" s="62">
        <v>30</v>
      </c>
      <c r="AJ22" s="62">
        <v>10</v>
      </c>
      <c r="AK22" s="115">
        <f t="shared" si="13"/>
        <v>40</v>
      </c>
      <c r="AL22" s="116">
        <f t="shared" si="14"/>
        <v>2.4390243902439025E-2</v>
      </c>
      <c r="AM22" s="129">
        <f t="shared" si="15"/>
        <v>0.46136846500404849</v>
      </c>
      <c r="AN22" s="173">
        <v>10</v>
      </c>
      <c r="AO22" s="69" t="s">
        <v>7</v>
      </c>
      <c r="AP22" s="203" t="s">
        <v>7</v>
      </c>
    </row>
    <row r="23" spans="1:43" x14ac:dyDescent="0.2">
      <c r="A23" s="135"/>
      <c r="B23" s="169">
        <v>4420101.04</v>
      </c>
      <c r="C23" s="127"/>
      <c r="D23" s="64"/>
      <c r="E23" s="62"/>
      <c r="F23" s="62"/>
      <c r="G23" s="62"/>
      <c r="H23" s="170">
        <v>244420101.03999999</v>
      </c>
      <c r="I23" s="127">
        <v>1.79</v>
      </c>
      <c r="J23" s="115">
        <f t="shared" si="0"/>
        <v>179</v>
      </c>
      <c r="K23" s="61">
        <v>4596</v>
      </c>
      <c r="L23" s="62">
        <v>4852</v>
      </c>
      <c r="M23" s="114">
        <v>4940</v>
      </c>
      <c r="N23" s="115">
        <f t="shared" si="1"/>
        <v>-344</v>
      </c>
      <c r="O23" s="116">
        <f t="shared" si="2"/>
        <v>-6.9635627530364369E-2</v>
      </c>
      <c r="P23" s="171">
        <v>2562.3000000000002</v>
      </c>
      <c r="Q23" s="62">
        <v>1773</v>
      </c>
      <c r="R23" s="114">
        <v>1721</v>
      </c>
      <c r="S23" s="62">
        <f t="shared" si="3"/>
        <v>52</v>
      </c>
      <c r="T23" s="116">
        <f t="shared" si="4"/>
        <v>3.0214991284137131E-2</v>
      </c>
      <c r="U23" s="61">
        <v>1761</v>
      </c>
      <c r="V23" s="114">
        <v>1698</v>
      </c>
      <c r="W23" s="115">
        <f t="shared" si="5"/>
        <v>63</v>
      </c>
      <c r="X23" s="116">
        <f t="shared" si="6"/>
        <v>3.7102473498233215E-2</v>
      </c>
      <c r="Y23" s="117">
        <f t="shared" si="7"/>
        <v>9.8379888268156428</v>
      </c>
      <c r="Z23" s="63">
        <v>2200</v>
      </c>
      <c r="AA23" s="62">
        <v>2020</v>
      </c>
      <c r="AB23" s="62">
        <v>105</v>
      </c>
      <c r="AC23" s="115">
        <f t="shared" si="8"/>
        <v>2125</v>
      </c>
      <c r="AD23" s="116">
        <f t="shared" si="9"/>
        <v>0.96590909090909094</v>
      </c>
      <c r="AE23" s="128">
        <f t="shared" si="10"/>
        <v>1.0548290720224385</v>
      </c>
      <c r="AF23" s="172">
        <v>15</v>
      </c>
      <c r="AG23" s="116">
        <f t="shared" si="11"/>
        <v>6.8181818181818179E-3</v>
      </c>
      <c r="AH23" s="118">
        <f t="shared" si="12"/>
        <v>0.30222437137330754</v>
      </c>
      <c r="AI23" s="62">
        <v>25</v>
      </c>
      <c r="AJ23" s="62">
        <v>15</v>
      </c>
      <c r="AK23" s="115">
        <f t="shared" si="13"/>
        <v>40</v>
      </c>
      <c r="AL23" s="116">
        <f t="shared" si="14"/>
        <v>1.8181818181818181E-2</v>
      </c>
      <c r="AM23" s="129">
        <f t="shared" si="15"/>
        <v>0.34392921936665433</v>
      </c>
      <c r="AN23" s="173">
        <v>15</v>
      </c>
      <c r="AO23" s="69" t="s">
        <v>7</v>
      </c>
      <c r="AP23" s="203" t="s">
        <v>7</v>
      </c>
    </row>
    <row r="24" spans="1:43" x14ac:dyDescent="0.2">
      <c r="A24" s="136" t="s">
        <v>60</v>
      </c>
      <c r="B24" s="140">
        <v>4420102</v>
      </c>
      <c r="H24" s="141">
        <v>244420102</v>
      </c>
      <c r="I24" s="67">
        <v>63.06</v>
      </c>
      <c r="J24" s="119">
        <f t="shared" si="0"/>
        <v>6306</v>
      </c>
      <c r="K24" s="65">
        <v>9017</v>
      </c>
      <c r="L24" s="14">
        <v>8270</v>
      </c>
      <c r="M24" s="120">
        <v>7280</v>
      </c>
      <c r="N24" s="119">
        <f t="shared" si="1"/>
        <v>1737</v>
      </c>
      <c r="O24" s="15">
        <f t="shared" si="2"/>
        <v>0.23859890109890111</v>
      </c>
      <c r="P24" s="142">
        <v>143</v>
      </c>
      <c r="Q24" s="14">
        <v>3652</v>
      </c>
      <c r="R24" s="120">
        <v>2903</v>
      </c>
      <c r="S24" s="14">
        <f t="shared" si="3"/>
        <v>749</v>
      </c>
      <c r="T24" s="15">
        <f t="shared" si="4"/>
        <v>0.25800895625215292</v>
      </c>
      <c r="U24" s="65">
        <v>3515</v>
      </c>
      <c r="V24" s="120">
        <v>2787</v>
      </c>
      <c r="W24" s="119">
        <f t="shared" si="5"/>
        <v>728</v>
      </c>
      <c r="X24" s="15">
        <f t="shared" si="6"/>
        <v>0.26121277359167566</v>
      </c>
      <c r="Y24" s="121">
        <f t="shared" si="7"/>
        <v>0.55740564541706317</v>
      </c>
      <c r="Z24" s="66">
        <v>4115</v>
      </c>
      <c r="AA24" s="14">
        <v>3825</v>
      </c>
      <c r="AB24" s="14">
        <v>130</v>
      </c>
      <c r="AC24" s="119">
        <f t="shared" si="8"/>
        <v>3955</v>
      </c>
      <c r="AD24" s="15">
        <f t="shared" si="9"/>
        <v>0.96111786148238154</v>
      </c>
      <c r="AE24" s="130">
        <f t="shared" si="10"/>
        <v>1.049596769999827</v>
      </c>
      <c r="AF24" s="18">
        <v>30</v>
      </c>
      <c r="AG24" s="15">
        <f t="shared" si="11"/>
        <v>7.2904009720534627E-3</v>
      </c>
      <c r="AH24" s="122">
        <f t="shared" si="12"/>
        <v>0.32315607145627051</v>
      </c>
      <c r="AI24" s="14">
        <v>90</v>
      </c>
      <c r="AJ24" s="14">
        <v>10</v>
      </c>
      <c r="AK24" s="119">
        <f t="shared" si="13"/>
        <v>100</v>
      </c>
      <c r="AL24" s="15">
        <f t="shared" si="14"/>
        <v>2.4301336573511544E-2</v>
      </c>
      <c r="AM24" s="131">
        <f t="shared" si="15"/>
        <v>0.45968668445117833</v>
      </c>
      <c r="AN24" s="145">
        <v>35</v>
      </c>
      <c r="AO24" s="70" t="s">
        <v>3</v>
      </c>
      <c r="AP24" s="71" t="s">
        <v>3</v>
      </c>
    </row>
    <row r="25" spans="1:43" x14ac:dyDescent="0.2">
      <c r="A25" s="135"/>
      <c r="B25" s="169">
        <v>4420200</v>
      </c>
      <c r="C25" s="127"/>
      <c r="D25" s="64"/>
      <c r="E25" s="62"/>
      <c r="F25" s="62"/>
      <c r="G25" s="62"/>
      <c r="H25" s="170">
        <v>244420200</v>
      </c>
      <c r="I25" s="127">
        <v>2.82</v>
      </c>
      <c r="J25" s="115">
        <f t="shared" si="0"/>
        <v>282</v>
      </c>
      <c r="K25" s="61">
        <v>5339</v>
      </c>
      <c r="L25" s="62">
        <v>5367</v>
      </c>
      <c r="M25" s="114">
        <v>5429</v>
      </c>
      <c r="N25" s="115">
        <f t="shared" si="1"/>
        <v>-90</v>
      </c>
      <c r="O25" s="116">
        <f t="shared" si="2"/>
        <v>-1.6577638607478358E-2</v>
      </c>
      <c r="P25" s="171">
        <v>1891.2</v>
      </c>
      <c r="Q25" s="62">
        <v>2872</v>
      </c>
      <c r="R25" s="114">
        <v>2602</v>
      </c>
      <c r="S25" s="62">
        <f t="shared" si="3"/>
        <v>270</v>
      </c>
      <c r="T25" s="116">
        <f t="shared" si="4"/>
        <v>0.1037663335895465</v>
      </c>
      <c r="U25" s="61">
        <v>2697</v>
      </c>
      <c r="V25" s="114">
        <v>2503</v>
      </c>
      <c r="W25" s="115">
        <f t="shared" si="5"/>
        <v>194</v>
      </c>
      <c r="X25" s="116">
        <f t="shared" si="6"/>
        <v>7.7506991610067924E-2</v>
      </c>
      <c r="Y25" s="117">
        <f t="shared" si="7"/>
        <v>9.5638297872340434</v>
      </c>
      <c r="Z25" s="63">
        <v>1895</v>
      </c>
      <c r="AA25" s="62">
        <v>1600</v>
      </c>
      <c r="AB25" s="62">
        <v>90</v>
      </c>
      <c r="AC25" s="115">
        <f t="shared" si="8"/>
        <v>1690</v>
      </c>
      <c r="AD25" s="116">
        <f t="shared" si="9"/>
        <v>0.89182058047493407</v>
      </c>
      <c r="AE25" s="128">
        <f t="shared" si="10"/>
        <v>0.97392009679451841</v>
      </c>
      <c r="AF25" s="172">
        <v>65</v>
      </c>
      <c r="AG25" s="116">
        <f t="shared" si="11"/>
        <v>3.430079155672823E-2</v>
      </c>
      <c r="AH25" s="118">
        <f t="shared" si="12"/>
        <v>1.5204251576563932</v>
      </c>
      <c r="AI25" s="62">
        <v>110</v>
      </c>
      <c r="AJ25" s="62">
        <v>20</v>
      </c>
      <c r="AK25" s="115">
        <f t="shared" si="13"/>
        <v>130</v>
      </c>
      <c r="AL25" s="116">
        <f t="shared" si="14"/>
        <v>6.860158311345646E-2</v>
      </c>
      <c r="AM25" s="129">
        <f t="shared" si="15"/>
        <v>1.2976748910140254</v>
      </c>
      <c r="AN25" s="173">
        <v>15</v>
      </c>
      <c r="AO25" s="69" t="s">
        <v>7</v>
      </c>
      <c r="AP25" s="203" t="s">
        <v>7</v>
      </c>
    </row>
    <row r="26" spans="1:43" x14ac:dyDescent="0.2">
      <c r="A26" s="135"/>
      <c r="B26" s="169">
        <v>4420201</v>
      </c>
      <c r="C26" s="127"/>
      <c r="D26" s="64"/>
      <c r="E26" s="62"/>
      <c r="F26" s="62"/>
      <c r="G26" s="62"/>
      <c r="H26" s="170">
        <v>244420201</v>
      </c>
      <c r="I26" s="127">
        <v>1.1200000000000001</v>
      </c>
      <c r="J26" s="115">
        <f t="shared" si="0"/>
        <v>112.00000000000001</v>
      </c>
      <c r="K26" s="61">
        <v>2725</v>
      </c>
      <c r="L26" s="62">
        <v>2787</v>
      </c>
      <c r="M26" s="114">
        <v>2825</v>
      </c>
      <c r="N26" s="115">
        <f t="shared" si="1"/>
        <v>-100</v>
      </c>
      <c r="O26" s="116">
        <f t="shared" si="2"/>
        <v>-3.5398230088495575E-2</v>
      </c>
      <c r="P26" s="171">
        <v>2426.3000000000002</v>
      </c>
      <c r="Q26" s="62">
        <v>1602</v>
      </c>
      <c r="R26" s="114">
        <v>1562</v>
      </c>
      <c r="S26" s="62">
        <f t="shared" si="3"/>
        <v>40</v>
      </c>
      <c r="T26" s="116">
        <f t="shared" si="4"/>
        <v>2.5608194622279128E-2</v>
      </c>
      <c r="U26" s="61">
        <v>1445</v>
      </c>
      <c r="V26" s="114">
        <v>1441</v>
      </c>
      <c r="W26" s="115">
        <f t="shared" si="5"/>
        <v>4</v>
      </c>
      <c r="X26" s="116">
        <f t="shared" si="6"/>
        <v>2.7758501040943788E-3</v>
      </c>
      <c r="Y26" s="117">
        <f t="shared" si="7"/>
        <v>12.901785714285714</v>
      </c>
      <c r="Z26" s="63">
        <v>965</v>
      </c>
      <c r="AA26" s="62">
        <v>810</v>
      </c>
      <c r="AB26" s="62">
        <v>40</v>
      </c>
      <c r="AC26" s="115">
        <f t="shared" si="8"/>
        <v>850</v>
      </c>
      <c r="AD26" s="116">
        <f t="shared" si="9"/>
        <v>0.88082901554404147</v>
      </c>
      <c r="AE26" s="128">
        <f t="shared" si="10"/>
        <v>0.9619166667147625</v>
      </c>
      <c r="AF26" s="172">
        <v>45</v>
      </c>
      <c r="AG26" s="116">
        <f t="shared" si="11"/>
        <v>4.6632124352331605E-2</v>
      </c>
      <c r="AH26" s="118">
        <f t="shared" si="12"/>
        <v>2.0670267886671811</v>
      </c>
      <c r="AI26" s="62">
        <v>55</v>
      </c>
      <c r="AJ26" s="62">
        <v>15</v>
      </c>
      <c r="AK26" s="115">
        <f t="shared" si="13"/>
        <v>70</v>
      </c>
      <c r="AL26" s="116">
        <f t="shared" si="14"/>
        <v>7.2538860103626937E-2</v>
      </c>
      <c r="AM26" s="129">
        <f t="shared" si="15"/>
        <v>1.3721528441053048</v>
      </c>
      <c r="AN26" s="173">
        <v>0</v>
      </c>
      <c r="AO26" s="69" t="s">
        <v>7</v>
      </c>
      <c r="AP26" s="202" t="s">
        <v>5</v>
      </c>
    </row>
    <row r="27" spans="1:43" x14ac:dyDescent="0.2">
      <c r="A27" s="135"/>
      <c r="B27" s="169">
        <v>4420202</v>
      </c>
      <c r="C27" s="127"/>
      <c r="D27" s="64"/>
      <c r="E27" s="62"/>
      <c r="F27" s="62"/>
      <c r="G27" s="62"/>
      <c r="H27" s="170">
        <v>244420202</v>
      </c>
      <c r="I27" s="127">
        <v>0.68</v>
      </c>
      <c r="J27" s="115">
        <f t="shared" si="0"/>
        <v>68</v>
      </c>
      <c r="K27" s="61">
        <v>2159</v>
      </c>
      <c r="L27" s="62">
        <v>2242</v>
      </c>
      <c r="M27" s="114">
        <v>2416</v>
      </c>
      <c r="N27" s="115">
        <f t="shared" si="1"/>
        <v>-257</v>
      </c>
      <c r="O27" s="116">
        <f t="shared" si="2"/>
        <v>-0.10637417218543047</v>
      </c>
      <c r="P27" s="171">
        <v>3157.8</v>
      </c>
      <c r="Q27" s="62">
        <v>1305</v>
      </c>
      <c r="R27" s="114">
        <v>1318</v>
      </c>
      <c r="S27" s="62">
        <f t="shared" si="3"/>
        <v>-13</v>
      </c>
      <c r="T27" s="116">
        <f t="shared" si="4"/>
        <v>-9.8634294385432468E-3</v>
      </c>
      <c r="U27" s="61">
        <v>1215</v>
      </c>
      <c r="V27" s="114">
        <v>1268</v>
      </c>
      <c r="W27" s="115">
        <f t="shared" si="5"/>
        <v>-53</v>
      </c>
      <c r="X27" s="116">
        <f t="shared" si="6"/>
        <v>-4.1798107255520502E-2</v>
      </c>
      <c r="Y27" s="117">
        <f t="shared" si="7"/>
        <v>17.867647058823529</v>
      </c>
      <c r="Z27" s="63">
        <v>745</v>
      </c>
      <c r="AA27" s="62">
        <v>595</v>
      </c>
      <c r="AB27" s="62">
        <v>35</v>
      </c>
      <c r="AC27" s="115">
        <f t="shared" si="8"/>
        <v>630</v>
      </c>
      <c r="AD27" s="116">
        <f t="shared" si="9"/>
        <v>0.84563758389261745</v>
      </c>
      <c r="AE27" s="128">
        <f t="shared" si="10"/>
        <v>0.92348557051597291</v>
      </c>
      <c r="AF27" s="172">
        <v>35</v>
      </c>
      <c r="AG27" s="116">
        <f t="shared" si="11"/>
        <v>4.6979865771812082E-2</v>
      </c>
      <c r="AH27" s="118">
        <f t="shared" si="12"/>
        <v>2.0824408586796137</v>
      </c>
      <c r="AI27" s="62">
        <v>50</v>
      </c>
      <c r="AJ27" s="62">
        <v>20</v>
      </c>
      <c r="AK27" s="115">
        <f t="shared" si="13"/>
        <v>70</v>
      </c>
      <c r="AL27" s="116">
        <f t="shared" si="14"/>
        <v>9.3959731543624164E-2</v>
      </c>
      <c r="AM27" s="129">
        <f t="shared" si="15"/>
        <v>1.7773523416934487</v>
      </c>
      <c r="AN27" s="173">
        <v>10</v>
      </c>
      <c r="AO27" s="69" t="s">
        <v>7</v>
      </c>
      <c r="AP27" s="202" t="s">
        <v>5</v>
      </c>
    </row>
    <row r="28" spans="1:43" x14ac:dyDescent="0.2">
      <c r="A28" s="135"/>
      <c r="B28" s="169">
        <v>4420203</v>
      </c>
      <c r="C28" s="127"/>
      <c r="D28" s="64"/>
      <c r="E28" s="62"/>
      <c r="F28" s="62"/>
      <c r="G28" s="62"/>
      <c r="H28" s="170">
        <v>244420203</v>
      </c>
      <c r="I28" s="127">
        <v>1.26</v>
      </c>
      <c r="J28" s="115">
        <f t="shared" si="0"/>
        <v>126</v>
      </c>
      <c r="K28" s="61">
        <v>2803</v>
      </c>
      <c r="L28" s="62">
        <v>2905</v>
      </c>
      <c r="M28" s="114">
        <v>3073</v>
      </c>
      <c r="N28" s="115">
        <f t="shared" si="1"/>
        <v>-270</v>
      </c>
      <c r="O28" s="116">
        <f t="shared" si="2"/>
        <v>-8.78620240807029E-2</v>
      </c>
      <c r="P28" s="171">
        <v>2231.9</v>
      </c>
      <c r="Q28" s="62">
        <v>1532</v>
      </c>
      <c r="R28" s="114">
        <v>1734</v>
      </c>
      <c r="S28" s="62">
        <f t="shared" si="3"/>
        <v>-202</v>
      </c>
      <c r="T28" s="116">
        <f t="shared" si="4"/>
        <v>-0.11649365628604383</v>
      </c>
      <c r="U28" s="61">
        <v>1412</v>
      </c>
      <c r="V28" s="114">
        <v>1675</v>
      </c>
      <c r="W28" s="115">
        <f t="shared" si="5"/>
        <v>-263</v>
      </c>
      <c r="X28" s="116">
        <f t="shared" si="6"/>
        <v>-0.15701492537313433</v>
      </c>
      <c r="Y28" s="117">
        <f t="shared" si="7"/>
        <v>11.206349206349206</v>
      </c>
      <c r="Z28" s="63">
        <v>1035</v>
      </c>
      <c r="AA28" s="62">
        <v>870</v>
      </c>
      <c r="AB28" s="62">
        <v>35</v>
      </c>
      <c r="AC28" s="115">
        <f t="shared" si="8"/>
        <v>905</v>
      </c>
      <c r="AD28" s="116">
        <f t="shared" si="9"/>
        <v>0.87439613526570048</v>
      </c>
      <c r="AE28" s="128">
        <f t="shared" si="10"/>
        <v>0.9548915861991133</v>
      </c>
      <c r="AF28" s="172">
        <v>30</v>
      </c>
      <c r="AG28" s="116">
        <f t="shared" si="11"/>
        <v>2.8985507246376812E-2</v>
      </c>
      <c r="AH28" s="118">
        <f t="shared" si="12"/>
        <v>1.2848185836159933</v>
      </c>
      <c r="AI28" s="62">
        <v>70</v>
      </c>
      <c r="AJ28" s="62">
        <v>10</v>
      </c>
      <c r="AK28" s="115">
        <f t="shared" si="13"/>
        <v>80</v>
      </c>
      <c r="AL28" s="116">
        <f t="shared" si="14"/>
        <v>7.7294685990338161E-2</v>
      </c>
      <c r="AM28" s="129">
        <f t="shared" si="15"/>
        <v>1.4621145557616222</v>
      </c>
      <c r="AN28" s="173">
        <v>10</v>
      </c>
      <c r="AO28" s="69" t="s">
        <v>7</v>
      </c>
      <c r="AP28" s="203" t="s">
        <v>7</v>
      </c>
    </row>
    <row r="29" spans="1:43" x14ac:dyDescent="0.2">
      <c r="A29" s="135"/>
      <c r="B29" s="169">
        <v>4420204</v>
      </c>
      <c r="C29" s="127"/>
      <c r="D29" s="64"/>
      <c r="E29" s="62"/>
      <c r="F29" s="62"/>
      <c r="G29" s="62"/>
      <c r="H29" s="170">
        <v>244420204</v>
      </c>
      <c r="I29" s="127">
        <v>4.68</v>
      </c>
      <c r="J29" s="115">
        <f t="shared" si="0"/>
        <v>468</v>
      </c>
      <c r="K29" s="61">
        <v>4520</v>
      </c>
      <c r="L29" s="62">
        <v>4635</v>
      </c>
      <c r="M29" s="114">
        <v>4843</v>
      </c>
      <c r="N29" s="115">
        <f t="shared" si="1"/>
        <v>-323</v>
      </c>
      <c r="O29" s="116">
        <f t="shared" si="2"/>
        <v>-6.6694197811274003E-2</v>
      </c>
      <c r="P29" s="171">
        <v>966.1</v>
      </c>
      <c r="Q29" s="62">
        <v>2357</v>
      </c>
      <c r="R29" s="114">
        <v>2324</v>
      </c>
      <c r="S29" s="62">
        <f t="shared" si="3"/>
        <v>33</v>
      </c>
      <c r="T29" s="116">
        <f t="shared" si="4"/>
        <v>1.4199655765920827E-2</v>
      </c>
      <c r="U29" s="61">
        <v>2272</v>
      </c>
      <c r="V29" s="114">
        <v>2248</v>
      </c>
      <c r="W29" s="115">
        <f t="shared" si="5"/>
        <v>24</v>
      </c>
      <c r="X29" s="116">
        <f t="shared" si="6"/>
        <v>1.0676156583629894E-2</v>
      </c>
      <c r="Y29" s="117">
        <f t="shared" si="7"/>
        <v>4.8547008547008543</v>
      </c>
      <c r="Z29" s="63">
        <v>1865</v>
      </c>
      <c r="AA29" s="62">
        <v>1605</v>
      </c>
      <c r="AB29" s="62">
        <v>55</v>
      </c>
      <c r="AC29" s="115">
        <f t="shared" si="8"/>
        <v>1660</v>
      </c>
      <c r="AD29" s="116">
        <f t="shared" si="9"/>
        <v>0.89008042895442363</v>
      </c>
      <c r="AE29" s="128">
        <f t="shared" si="10"/>
        <v>0.97201974982518724</v>
      </c>
      <c r="AF29" s="172">
        <v>65</v>
      </c>
      <c r="AG29" s="116">
        <f t="shared" si="11"/>
        <v>3.4852546916890083E-2</v>
      </c>
      <c r="AH29" s="118">
        <f t="shared" si="12"/>
        <v>1.5448823987983193</v>
      </c>
      <c r="AI29" s="62">
        <v>105</v>
      </c>
      <c r="AJ29" s="62">
        <v>30</v>
      </c>
      <c r="AK29" s="115">
        <f t="shared" si="13"/>
        <v>135</v>
      </c>
      <c r="AL29" s="116">
        <f t="shared" si="14"/>
        <v>7.2386058981233251E-2</v>
      </c>
      <c r="AM29" s="129">
        <f t="shared" si="15"/>
        <v>1.3692624417144281</v>
      </c>
      <c r="AN29" s="173">
        <v>15</v>
      </c>
      <c r="AO29" s="69" t="s">
        <v>7</v>
      </c>
      <c r="AP29" s="203" t="s">
        <v>7</v>
      </c>
    </row>
    <row r="30" spans="1:43" x14ac:dyDescent="0.2">
      <c r="A30" s="135"/>
      <c r="B30" s="169">
        <v>4420205.01</v>
      </c>
      <c r="C30" s="127"/>
      <c r="D30" s="64"/>
      <c r="E30" s="62"/>
      <c r="F30" s="62"/>
      <c r="G30" s="62"/>
      <c r="H30" s="170">
        <v>244420205.00999999</v>
      </c>
      <c r="I30" s="127">
        <v>3.23</v>
      </c>
      <c r="J30" s="115">
        <f t="shared" si="0"/>
        <v>323</v>
      </c>
      <c r="K30" s="61">
        <v>6467</v>
      </c>
      <c r="L30" s="62">
        <v>6763</v>
      </c>
      <c r="M30" s="114">
        <v>6505</v>
      </c>
      <c r="N30" s="115">
        <f t="shared" si="1"/>
        <v>-38</v>
      </c>
      <c r="O30" s="116">
        <f t="shared" si="2"/>
        <v>-5.8416602613374329E-3</v>
      </c>
      <c r="P30" s="171">
        <v>2001.1</v>
      </c>
      <c r="Q30" s="62">
        <v>2790</v>
      </c>
      <c r="R30" s="114">
        <v>2547</v>
      </c>
      <c r="S30" s="62">
        <f t="shared" si="3"/>
        <v>243</v>
      </c>
      <c r="T30" s="116">
        <f t="shared" si="4"/>
        <v>9.5406360424028266E-2</v>
      </c>
      <c r="U30" s="61">
        <v>2732</v>
      </c>
      <c r="V30" s="114">
        <v>2507</v>
      </c>
      <c r="W30" s="115">
        <f t="shared" si="5"/>
        <v>225</v>
      </c>
      <c r="X30" s="116">
        <f t="shared" si="6"/>
        <v>8.974870362983646E-2</v>
      </c>
      <c r="Y30" s="117">
        <f t="shared" si="7"/>
        <v>8.458204334365325</v>
      </c>
      <c r="Z30" s="63">
        <v>3170</v>
      </c>
      <c r="AA30" s="62">
        <v>2865</v>
      </c>
      <c r="AB30" s="62">
        <v>110</v>
      </c>
      <c r="AC30" s="115">
        <f t="shared" si="8"/>
        <v>2975</v>
      </c>
      <c r="AD30" s="116">
        <f t="shared" si="9"/>
        <v>0.93848580441640383</v>
      </c>
      <c r="AE30" s="128">
        <f t="shared" si="10"/>
        <v>1.0248812434792147</v>
      </c>
      <c r="AF30" s="172">
        <v>70</v>
      </c>
      <c r="AG30" s="116">
        <f t="shared" si="11"/>
        <v>2.2082018927444796E-2</v>
      </c>
      <c r="AH30" s="118">
        <f t="shared" si="12"/>
        <v>0.9788128957200708</v>
      </c>
      <c r="AI30" s="62">
        <v>80</v>
      </c>
      <c r="AJ30" s="62">
        <v>35</v>
      </c>
      <c r="AK30" s="115">
        <f t="shared" si="13"/>
        <v>115</v>
      </c>
      <c r="AL30" s="116">
        <f t="shared" si="14"/>
        <v>3.6277602523659309E-2</v>
      </c>
      <c r="AM30" s="129">
        <f t="shared" si="15"/>
        <v>0.68623101340507531</v>
      </c>
      <c r="AN30" s="173">
        <v>10</v>
      </c>
      <c r="AO30" s="69" t="s">
        <v>7</v>
      </c>
      <c r="AP30" s="203" t="s">
        <v>7</v>
      </c>
    </row>
    <row r="31" spans="1:43" x14ac:dyDescent="0.2">
      <c r="A31" s="135"/>
      <c r="B31" s="169">
        <v>4420205.0199999996</v>
      </c>
      <c r="C31" s="127"/>
      <c r="D31" s="64"/>
      <c r="E31" s="62"/>
      <c r="F31" s="62"/>
      <c r="G31" s="62"/>
      <c r="H31" s="170">
        <v>244420205.02000001</v>
      </c>
      <c r="I31" s="127">
        <v>2.67</v>
      </c>
      <c r="J31" s="115">
        <f t="shared" si="0"/>
        <v>267</v>
      </c>
      <c r="K31" s="61">
        <v>5122</v>
      </c>
      <c r="L31" s="62">
        <v>4732</v>
      </c>
      <c r="M31" s="114">
        <v>3761</v>
      </c>
      <c r="N31" s="115">
        <f t="shared" si="1"/>
        <v>1361</v>
      </c>
      <c r="O31" s="116">
        <f t="shared" si="2"/>
        <v>0.3618718425950545</v>
      </c>
      <c r="P31" s="171">
        <v>1917.5</v>
      </c>
      <c r="Q31" s="62">
        <v>2323</v>
      </c>
      <c r="R31" s="114">
        <v>1843</v>
      </c>
      <c r="S31" s="62">
        <f t="shared" si="3"/>
        <v>480</v>
      </c>
      <c r="T31" s="116">
        <f t="shared" si="4"/>
        <v>0.26044492674986436</v>
      </c>
      <c r="U31" s="61">
        <v>2260</v>
      </c>
      <c r="V31" s="114">
        <v>1800</v>
      </c>
      <c r="W31" s="115">
        <f t="shared" si="5"/>
        <v>460</v>
      </c>
      <c r="X31" s="116">
        <f t="shared" si="6"/>
        <v>0.25555555555555554</v>
      </c>
      <c r="Y31" s="117">
        <f t="shared" si="7"/>
        <v>8.464419475655431</v>
      </c>
      <c r="Z31" s="63">
        <v>2185</v>
      </c>
      <c r="AA31" s="62">
        <v>1945</v>
      </c>
      <c r="AB31" s="62">
        <v>60</v>
      </c>
      <c r="AC31" s="115">
        <f t="shared" si="8"/>
        <v>2005</v>
      </c>
      <c r="AD31" s="116">
        <f t="shared" si="9"/>
        <v>0.91762013729977121</v>
      </c>
      <c r="AE31" s="128">
        <f t="shared" si="10"/>
        <v>1.0020947178227975</v>
      </c>
      <c r="AF31" s="172">
        <v>60</v>
      </c>
      <c r="AG31" s="116">
        <f t="shared" si="11"/>
        <v>2.7459954233409609E-2</v>
      </c>
      <c r="AH31" s="118">
        <f t="shared" si="12"/>
        <v>1.217196552899362</v>
      </c>
      <c r="AI31" s="62">
        <v>85</v>
      </c>
      <c r="AJ31" s="62">
        <v>15</v>
      </c>
      <c r="AK31" s="115">
        <f t="shared" si="13"/>
        <v>100</v>
      </c>
      <c r="AL31" s="116">
        <f t="shared" si="14"/>
        <v>4.5766590389016017E-2</v>
      </c>
      <c r="AM31" s="129">
        <f t="shared" si="15"/>
        <v>0.8657257238062237</v>
      </c>
      <c r="AN31" s="173">
        <v>15</v>
      </c>
      <c r="AO31" s="69" t="s">
        <v>7</v>
      </c>
      <c r="AP31" s="203" t="s">
        <v>7</v>
      </c>
    </row>
    <row r="32" spans="1:43" x14ac:dyDescent="0.2">
      <c r="A32" s="135"/>
      <c r="B32" s="169">
        <v>4420205.03</v>
      </c>
      <c r="C32" s="127"/>
      <c r="D32" s="64"/>
      <c r="E32" s="62"/>
      <c r="F32" s="62"/>
      <c r="G32" s="62"/>
      <c r="H32" s="170">
        <v>244420205.03</v>
      </c>
      <c r="I32" s="127">
        <v>1.75</v>
      </c>
      <c r="J32" s="115">
        <f t="shared" si="0"/>
        <v>175</v>
      </c>
      <c r="K32" s="61">
        <v>3888</v>
      </c>
      <c r="L32" s="62">
        <v>3966</v>
      </c>
      <c r="M32" s="114">
        <v>4170</v>
      </c>
      <c r="N32" s="115">
        <f t="shared" si="1"/>
        <v>-282</v>
      </c>
      <c r="O32" s="116">
        <f t="shared" si="2"/>
        <v>-6.7625899280575538E-2</v>
      </c>
      <c r="P32" s="171">
        <v>2221.3000000000002</v>
      </c>
      <c r="Q32" s="62">
        <v>1926</v>
      </c>
      <c r="R32" s="114">
        <v>1875</v>
      </c>
      <c r="S32" s="62">
        <f t="shared" si="3"/>
        <v>51</v>
      </c>
      <c r="T32" s="116">
        <f t="shared" si="4"/>
        <v>2.7199999999999998E-2</v>
      </c>
      <c r="U32" s="61">
        <v>1802</v>
      </c>
      <c r="V32" s="114">
        <v>1835</v>
      </c>
      <c r="W32" s="115">
        <f t="shared" si="5"/>
        <v>-33</v>
      </c>
      <c r="X32" s="116">
        <f t="shared" si="6"/>
        <v>-1.7983651226158037E-2</v>
      </c>
      <c r="Y32" s="117">
        <f t="shared" si="7"/>
        <v>10.297142857142857</v>
      </c>
      <c r="Z32" s="63">
        <v>1600</v>
      </c>
      <c r="AA32" s="62">
        <v>1425</v>
      </c>
      <c r="AB32" s="62">
        <v>40</v>
      </c>
      <c r="AC32" s="115">
        <f t="shared" si="8"/>
        <v>1465</v>
      </c>
      <c r="AD32" s="116">
        <f t="shared" si="9"/>
        <v>0.91562500000000002</v>
      </c>
      <c r="AE32" s="128">
        <f t="shared" si="10"/>
        <v>0.99991591150832915</v>
      </c>
      <c r="AF32" s="172">
        <v>55</v>
      </c>
      <c r="AG32" s="116">
        <f t="shared" si="11"/>
        <v>3.4375000000000003E-2</v>
      </c>
      <c r="AH32" s="118">
        <f t="shared" si="12"/>
        <v>1.5237145390070923</v>
      </c>
      <c r="AI32" s="62">
        <v>50</v>
      </c>
      <c r="AJ32" s="62">
        <v>10</v>
      </c>
      <c r="AK32" s="115">
        <f t="shared" si="13"/>
        <v>60</v>
      </c>
      <c r="AL32" s="116">
        <f t="shared" si="14"/>
        <v>3.7499999999999999E-2</v>
      </c>
      <c r="AM32" s="129">
        <f t="shared" si="15"/>
        <v>0.70935401494372452</v>
      </c>
      <c r="AN32" s="173">
        <v>15</v>
      </c>
      <c r="AO32" s="60" t="s">
        <v>7</v>
      </c>
      <c r="AP32" s="203" t="s">
        <v>7</v>
      </c>
    </row>
    <row r="33" spans="1:43" x14ac:dyDescent="0.2">
      <c r="A33" s="135"/>
      <c r="B33" s="169">
        <v>4420210</v>
      </c>
      <c r="C33" s="127"/>
      <c r="D33" s="64"/>
      <c r="E33" s="62"/>
      <c r="F33" s="62"/>
      <c r="G33" s="62"/>
      <c r="H33" s="170">
        <v>244420210</v>
      </c>
      <c r="I33" s="127">
        <v>39.64</v>
      </c>
      <c r="J33" s="115">
        <f t="shared" si="0"/>
        <v>3964</v>
      </c>
      <c r="K33" s="61">
        <v>7331</v>
      </c>
      <c r="L33" s="62">
        <v>6934</v>
      </c>
      <c r="M33" s="114">
        <v>6289</v>
      </c>
      <c r="N33" s="115">
        <f t="shared" si="1"/>
        <v>1042</v>
      </c>
      <c r="O33" s="116">
        <f t="shared" si="2"/>
        <v>0.16568611861981236</v>
      </c>
      <c r="P33" s="171">
        <v>185</v>
      </c>
      <c r="Q33" s="62">
        <v>3161</v>
      </c>
      <c r="R33" s="114">
        <v>2469</v>
      </c>
      <c r="S33" s="62">
        <f t="shared" si="3"/>
        <v>692</v>
      </c>
      <c r="T33" s="116">
        <f t="shared" si="4"/>
        <v>0.28027541514783311</v>
      </c>
      <c r="U33" s="61">
        <v>3066</v>
      </c>
      <c r="V33" s="114">
        <v>2428</v>
      </c>
      <c r="W33" s="115">
        <f t="shared" si="5"/>
        <v>638</v>
      </c>
      <c r="X33" s="116">
        <f t="shared" si="6"/>
        <v>0.2627677100494234</v>
      </c>
      <c r="Y33" s="117">
        <f t="shared" si="7"/>
        <v>0.77346115035317864</v>
      </c>
      <c r="Z33" s="63">
        <v>3530</v>
      </c>
      <c r="AA33" s="62">
        <v>3225</v>
      </c>
      <c r="AB33" s="62">
        <v>125</v>
      </c>
      <c r="AC33" s="115">
        <f t="shared" si="8"/>
        <v>3350</v>
      </c>
      <c r="AD33" s="116">
        <f t="shared" si="9"/>
        <v>0.94900849858356939</v>
      </c>
      <c r="AE33" s="128">
        <f t="shared" si="10"/>
        <v>1.0363726393341604</v>
      </c>
      <c r="AF33" s="172">
        <v>50</v>
      </c>
      <c r="AG33" s="116">
        <f t="shared" si="11"/>
        <v>1.4164305949008499E-2</v>
      </c>
      <c r="AH33" s="118">
        <f t="shared" si="12"/>
        <v>0.62785044100214982</v>
      </c>
      <c r="AI33" s="62">
        <v>85</v>
      </c>
      <c r="AJ33" s="62">
        <v>15</v>
      </c>
      <c r="AK33" s="115">
        <f t="shared" si="13"/>
        <v>100</v>
      </c>
      <c r="AL33" s="116">
        <f t="shared" si="14"/>
        <v>2.8328611898016998E-2</v>
      </c>
      <c r="AM33" s="129">
        <f t="shared" si="15"/>
        <v>0.53586705567042459</v>
      </c>
      <c r="AN33" s="173">
        <v>35</v>
      </c>
      <c r="AO33" s="69" t="s">
        <v>7</v>
      </c>
      <c r="AP33" s="203" t="s">
        <v>7</v>
      </c>
    </row>
    <row r="34" spans="1:43" x14ac:dyDescent="0.2">
      <c r="B34" s="140">
        <v>4420211</v>
      </c>
      <c r="H34" s="141">
        <v>244420211</v>
      </c>
      <c r="I34" s="67">
        <v>61.16</v>
      </c>
      <c r="J34" s="119">
        <f t="shared" si="0"/>
        <v>6116</v>
      </c>
      <c r="K34" s="65">
        <v>7550</v>
      </c>
      <c r="L34" s="14">
        <v>7355</v>
      </c>
      <c r="M34" s="120">
        <v>7088</v>
      </c>
      <c r="N34" s="119">
        <f t="shared" si="1"/>
        <v>462</v>
      </c>
      <c r="O34" s="15">
        <f t="shared" si="2"/>
        <v>6.5180586907449212E-2</v>
      </c>
      <c r="P34" s="142">
        <v>123.4</v>
      </c>
      <c r="Q34" s="14">
        <v>3198</v>
      </c>
      <c r="R34" s="120">
        <v>2726</v>
      </c>
      <c r="S34" s="14">
        <f t="shared" si="3"/>
        <v>472</v>
      </c>
      <c r="T34" s="15">
        <f t="shared" si="4"/>
        <v>0.1731474688187821</v>
      </c>
      <c r="U34" s="65">
        <v>3111</v>
      </c>
      <c r="V34" s="120">
        <v>2671</v>
      </c>
      <c r="W34" s="119">
        <f t="shared" si="5"/>
        <v>440</v>
      </c>
      <c r="X34" s="15">
        <f t="shared" si="6"/>
        <v>0.16473230999625607</v>
      </c>
      <c r="Y34" s="121">
        <f t="shared" si="7"/>
        <v>0.50866579463701767</v>
      </c>
      <c r="Z34" s="66">
        <v>3670</v>
      </c>
      <c r="AA34" s="14">
        <v>3430</v>
      </c>
      <c r="AB34" s="14">
        <v>110</v>
      </c>
      <c r="AC34" s="119">
        <f t="shared" si="8"/>
        <v>3540</v>
      </c>
      <c r="AD34" s="15">
        <f t="shared" si="9"/>
        <v>0.96457765667574935</v>
      </c>
      <c r="AE34" s="130">
        <f t="shared" si="10"/>
        <v>1.0533750681725598</v>
      </c>
      <c r="AF34" s="18">
        <v>30</v>
      </c>
      <c r="AG34" s="15">
        <f t="shared" si="11"/>
        <v>8.1743869209809257E-3</v>
      </c>
      <c r="AH34" s="122">
        <f t="shared" si="12"/>
        <v>0.36233984578816159</v>
      </c>
      <c r="AI34" s="14">
        <v>35</v>
      </c>
      <c r="AJ34" s="14">
        <v>15</v>
      </c>
      <c r="AK34" s="119">
        <f t="shared" si="13"/>
        <v>50</v>
      </c>
      <c r="AL34" s="15">
        <f t="shared" si="14"/>
        <v>1.3623978201634877E-2</v>
      </c>
      <c r="AM34" s="131">
        <f t="shared" si="15"/>
        <v>0.25771263031561292</v>
      </c>
      <c r="AN34" s="145">
        <v>40</v>
      </c>
      <c r="AO34" s="70" t="s">
        <v>3</v>
      </c>
      <c r="AP34" s="71" t="s">
        <v>3</v>
      </c>
    </row>
    <row r="35" spans="1:43" x14ac:dyDescent="0.2">
      <c r="B35" s="140">
        <v>4420212</v>
      </c>
      <c r="H35" s="141">
        <v>244420212</v>
      </c>
      <c r="I35" s="67">
        <v>91.34</v>
      </c>
      <c r="J35" s="119">
        <f t="shared" si="0"/>
        <v>9134</v>
      </c>
      <c r="K35" s="65">
        <v>3286</v>
      </c>
      <c r="L35" s="14">
        <v>2775</v>
      </c>
      <c r="M35" s="120">
        <v>2338</v>
      </c>
      <c r="N35" s="119">
        <f t="shared" si="1"/>
        <v>948</v>
      </c>
      <c r="O35" s="15">
        <f t="shared" si="2"/>
        <v>0.40547476475620187</v>
      </c>
      <c r="P35" s="142">
        <v>36</v>
      </c>
      <c r="Q35" s="14">
        <v>1345</v>
      </c>
      <c r="R35" s="120">
        <v>992</v>
      </c>
      <c r="S35" s="14">
        <f t="shared" si="3"/>
        <v>353</v>
      </c>
      <c r="T35" s="15">
        <f t="shared" si="4"/>
        <v>0.35584677419354838</v>
      </c>
      <c r="U35" s="65">
        <v>1306</v>
      </c>
      <c r="V35" s="120">
        <v>945</v>
      </c>
      <c r="W35" s="119">
        <f t="shared" si="5"/>
        <v>361</v>
      </c>
      <c r="X35" s="15">
        <f t="shared" si="6"/>
        <v>0.38201058201058202</v>
      </c>
      <c r="Y35" s="121">
        <f t="shared" si="7"/>
        <v>0.14298226406831618</v>
      </c>
      <c r="Z35" s="66">
        <v>1440</v>
      </c>
      <c r="AA35" s="14">
        <v>1370</v>
      </c>
      <c r="AB35" s="14">
        <v>30</v>
      </c>
      <c r="AC35" s="119">
        <f t="shared" si="8"/>
        <v>1400</v>
      </c>
      <c r="AD35" s="15">
        <f t="shared" si="9"/>
        <v>0.97222222222222221</v>
      </c>
      <c r="AE35" s="130">
        <f t="shared" si="10"/>
        <v>1.0617233796827157</v>
      </c>
      <c r="AF35" s="18">
        <v>10</v>
      </c>
      <c r="AG35" s="15">
        <f t="shared" si="11"/>
        <v>6.9444444444444441E-3</v>
      </c>
      <c r="AH35" s="122">
        <f t="shared" si="12"/>
        <v>0.30782111899133174</v>
      </c>
      <c r="AI35" s="14">
        <v>20</v>
      </c>
      <c r="AJ35" s="14">
        <v>10</v>
      </c>
      <c r="AK35" s="119">
        <f t="shared" si="13"/>
        <v>30</v>
      </c>
      <c r="AL35" s="15">
        <f t="shared" si="14"/>
        <v>2.0833333333333332E-2</v>
      </c>
      <c r="AM35" s="131">
        <f t="shared" si="15"/>
        <v>0.39408556385762472</v>
      </c>
      <c r="AN35" s="145">
        <v>15</v>
      </c>
      <c r="AO35" s="70" t="s">
        <v>3</v>
      </c>
      <c r="AP35" s="71" t="s">
        <v>3</v>
      </c>
    </row>
    <row r="36" spans="1:43" x14ac:dyDescent="0.2">
      <c r="B36" s="140">
        <v>4420213</v>
      </c>
      <c r="H36" s="141">
        <v>244420213</v>
      </c>
      <c r="I36" s="67">
        <v>58.3</v>
      </c>
      <c r="J36" s="119">
        <f t="shared" si="0"/>
        <v>5830</v>
      </c>
      <c r="K36" s="65">
        <v>1735</v>
      </c>
      <c r="L36" s="14">
        <v>1664</v>
      </c>
      <c r="M36" s="120">
        <v>1566</v>
      </c>
      <c r="N36" s="119">
        <f t="shared" si="1"/>
        <v>169</v>
      </c>
      <c r="O36" s="15">
        <f t="shared" si="2"/>
        <v>0.10791826309067688</v>
      </c>
      <c r="P36" s="142">
        <v>29.8</v>
      </c>
      <c r="Q36" s="14">
        <v>927</v>
      </c>
      <c r="R36" s="120">
        <v>782</v>
      </c>
      <c r="S36" s="14">
        <f t="shared" si="3"/>
        <v>145</v>
      </c>
      <c r="T36" s="15">
        <f t="shared" si="4"/>
        <v>0.18542199488491048</v>
      </c>
      <c r="U36" s="65">
        <v>813</v>
      </c>
      <c r="V36" s="120">
        <v>709</v>
      </c>
      <c r="W36" s="119">
        <f t="shared" si="5"/>
        <v>104</v>
      </c>
      <c r="X36" s="15">
        <f t="shared" si="6"/>
        <v>0.1466854724964739</v>
      </c>
      <c r="Y36" s="121">
        <f t="shared" si="7"/>
        <v>0.13945111492281304</v>
      </c>
      <c r="Z36" s="66">
        <v>730</v>
      </c>
      <c r="AA36" s="14">
        <v>665</v>
      </c>
      <c r="AB36" s="14">
        <v>30</v>
      </c>
      <c r="AC36" s="119">
        <f t="shared" si="8"/>
        <v>695</v>
      </c>
      <c r="AD36" s="15">
        <f t="shared" si="9"/>
        <v>0.95205479452054798</v>
      </c>
      <c r="AE36" s="130">
        <f t="shared" si="10"/>
        <v>1.0396993721981036</v>
      </c>
      <c r="AF36" s="18">
        <v>0</v>
      </c>
      <c r="AG36" s="15">
        <f t="shared" si="11"/>
        <v>0</v>
      </c>
      <c r="AH36" s="122">
        <f t="shared" si="12"/>
        <v>0</v>
      </c>
      <c r="AI36" s="14">
        <v>15</v>
      </c>
      <c r="AJ36" s="14">
        <v>10</v>
      </c>
      <c r="AK36" s="119">
        <f t="shared" si="13"/>
        <v>25</v>
      </c>
      <c r="AL36" s="15">
        <f t="shared" si="14"/>
        <v>3.4246575342465752E-2</v>
      </c>
      <c r="AM36" s="131">
        <f t="shared" si="15"/>
        <v>0.64781188579335569</v>
      </c>
      <c r="AN36" s="145">
        <v>15</v>
      </c>
      <c r="AO36" s="70" t="s">
        <v>3</v>
      </c>
      <c r="AP36" s="71" t="s">
        <v>3</v>
      </c>
    </row>
    <row r="37" spans="1:43" x14ac:dyDescent="0.2">
      <c r="A37" s="135" t="s">
        <v>49</v>
      </c>
      <c r="B37" s="169">
        <v>4420300.01</v>
      </c>
      <c r="C37" s="69">
        <v>4420300</v>
      </c>
      <c r="D37" s="69">
        <v>3.2457224E-2</v>
      </c>
      <c r="E37" s="114">
        <v>6193</v>
      </c>
      <c r="F37" s="114">
        <v>2676</v>
      </c>
      <c r="G37" s="114">
        <v>2530</v>
      </c>
      <c r="H37" s="170"/>
      <c r="I37" s="127">
        <v>0.75</v>
      </c>
      <c r="J37" s="115">
        <f t="shared" si="0"/>
        <v>75</v>
      </c>
      <c r="K37" s="61">
        <v>202</v>
      </c>
      <c r="L37" s="62">
        <v>180</v>
      </c>
      <c r="M37" s="114">
        <f>D37*E37</f>
        <v>201.00758823199999</v>
      </c>
      <c r="N37" s="115">
        <f t="shared" si="1"/>
        <v>0.99241176800001085</v>
      </c>
      <c r="O37" s="116">
        <f t="shared" si="2"/>
        <v>4.9371855895041332E-3</v>
      </c>
      <c r="P37" s="171">
        <v>270.10000000000002</v>
      </c>
      <c r="Q37" s="62">
        <v>97</v>
      </c>
      <c r="R37" s="114">
        <f>F37*D37</f>
        <v>86.855531424000006</v>
      </c>
      <c r="S37" s="62">
        <f t="shared" si="3"/>
        <v>10.144468575999994</v>
      </c>
      <c r="T37" s="116">
        <f t="shared" si="4"/>
        <v>0.11679703537219813</v>
      </c>
      <c r="U37" s="61">
        <v>90</v>
      </c>
      <c r="V37" s="114">
        <f>D37*G37</f>
        <v>82.116776720000004</v>
      </c>
      <c r="W37" s="115">
        <f t="shared" si="5"/>
        <v>7.8832232799999957</v>
      </c>
      <c r="X37" s="116">
        <f t="shared" si="6"/>
        <v>9.6000154839004925E-2</v>
      </c>
      <c r="Y37" s="117">
        <f t="shared" si="7"/>
        <v>1.2</v>
      </c>
      <c r="Z37" s="63">
        <v>80</v>
      </c>
      <c r="AA37" s="62">
        <v>75</v>
      </c>
      <c r="AB37" s="62">
        <v>0</v>
      </c>
      <c r="AC37" s="115">
        <f t="shared" si="8"/>
        <v>75</v>
      </c>
      <c r="AD37" s="116">
        <f t="shared" si="9"/>
        <v>0.9375</v>
      </c>
      <c r="AE37" s="128">
        <f t="shared" si="10"/>
        <v>1.0238046875511901</v>
      </c>
      <c r="AF37" s="172">
        <v>0</v>
      </c>
      <c r="AG37" s="116">
        <f t="shared" si="11"/>
        <v>0</v>
      </c>
      <c r="AH37" s="118">
        <f t="shared" si="12"/>
        <v>0</v>
      </c>
      <c r="AI37" s="62">
        <v>0</v>
      </c>
      <c r="AJ37" s="62">
        <v>0</v>
      </c>
      <c r="AK37" s="115">
        <f t="shared" si="13"/>
        <v>0</v>
      </c>
      <c r="AL37" s="116">
        <f t="shared" si="14"/>
        <v>0</v>
      </c>
      <c r="AM37" s="129">
        <f t="shared" si="15"/>
        <v>0</v>
      </c>
      <c r="AN37" s="173">
        <v>0</v>
      </c>
      <c r="AO37" s="69" t="s">
        <v>7</v>
      </c>
      <c r="AP37" s="71" t="s">
        <v>3</v>
      </c>
      <c r="AQ37" s="146" t="s">
        <v>44</v>
      </c>
    </row>
    <row r="38" spans="1:43" x14ac:dyDescent="0.2">
      <c r="A38" s="136" t="s">
        <v>59</v>
      </c>
      <c r="B38" s="140">
        <v>4420300.0199999996</v>
      </c>
      <c r="C38" s="70">
        <v>4420300</v>
      </c>
      <c r="D38" s="70">
        <v>0.96754277600000005</v>
      </c>
      <c r="E38" s="120">
        <v>6193</v>
      </c>
      <c r="F38" s="120">
        <v>2676</v>
      </c>
      <c r="G38" s="120">
        <v>2530</v>
      </c>
      <c r="H38" s="141"/>
      <c r="I38" s="67">
        <v>172.05</v>
      </c>
      <c r="J38" s="119">
        <f t="shared" si="0"/>
        <v>17205</v>
      </c>
      <c r="K38" s="65">
        <v>7879</v>
      </c>
      <c r="L38" s="14">
        <v>7387</v>
      </c>
      <c r="M38" s="120">
        <f>D38*E38</f>
        <v>5991.9924117680002</v>
      </c>
      <c r="N38" s="119">
        <f t="shared" si="1"/>
        <v>1887.0075882319998</v>
      </c>
      <c r="O38" s="15">
        <f t="shared" si="2"/>
        <v>0.31492155839950714</v>
      </c>
      <c r="P38" s="142">
        <v>45.8</v>
      </c>
      <c r="Q38" s="14">
        <v>3518</v>
      </c>
      <c r="R38" s="120">
        <f>F38*D38</f>
        <v>2589.1444685760002</v>
      </c>
      <c r="S38" s="14">
        <f t="shared" si="3"/>
        <v>928.85553142399976</v>
      </c>
      <c r="T38" s="15">
        <f t="shared" si="4"/>
        <v>0.35874998197178998</v>
      </c>
      <c r="U38" s="65">
        <v>3331</v>
      </c>
      <c r="V38" s="120">
        <f>G38*D38</f>
        <v>2447.88322328</v>
      </c>
      <c r="W38" s="119">
        <f t="shared" si="5"/>
        <v>883.11677671999996</v>
      </c>
      <c r="X38" s="15">
        <f t="shared" si="6"/>
        <v>0.36076752694790826</v>
      </c>
      <c r="Y38" s="121">
        <f t="shared" si="7"/>
        <v>0.193606509735542</v>
      </c>
      <c r="Z38" s="66">
        <v>3585</v>
      </c>
      <c r="AA38" s="14">
        <v>3310</v>
      </c>
      <c r="AB38" s="14">
        <v>45</v>
      </c>
      <c r="AC38" s="119">
        <f t="shared" si="8"/>
        <v>3355</v>
      </c>
      <c r="AD38" s="15">
        <f t="shared" si="9"/>
        <v>0.93584379358437941</v>
      </c>
      <c r="AE38" s="130">
        <f t="shared" si="10"/>
        <v>1.0219960135332011</v>
      </c>
      <c r="AF38" s="18">
        <v>15</v>
      </c>
      <c r="AG38" s="15">
        <f t="shared" si="11"/>
        <v>4.1841004184100415E-3</v>
      </c>
      <c r="AH38" s="122">
        <f t="shared" si="12"/>
        <v>0.18546544407845927</v>
      </c>
      <c r="AI38" s="14">
        <v>165</v>
      </c>
      <c r="AJ38" s="14">
        <v>30</v>
      </c>
      <c r="AK38" s="119">
        <f t="shared" si="13"/>
        <v>195</v>
      </c>
      <c r="AL38" s="15">
        <f t="shared" si="14"/>
        <v>5.4393305439330547E-2</v>
      </c>
      <c r="AM38" s="131">
        <f t="shared" si="15"/>
        <v>1.0289095893186522</v>
      </c>
      <c r="AN38" s="145">
        <v>30</v>
      </c>
      <c r="AO38" s="70" t="s">
        <v>3</v>
      </c>
      <c r="AP38" s="71" t="s">
        <v>3</v>
      </c>
      <c r="AQ38" s="146" t="s">
        <v>44</v>
      </c>
    </row>
    <row r="39" spans="1:43" x14ac:dyDescent="0.2">
      <c r="A39" s="136" t="s">
        <v>62</v>
      </c>
      <c r="B39" s="140">
        <v>4420301</v>
      </c>
      <c r="H39" s="141">
        <v>244420301</v>
      </c>
      <c r="I39" s="67">
        <v>20.81</v>
      </c>
      <c r="J39" s="119">
        <f t="shared" si="0"/>
        <v>2081</v>
      </c>
      <c r="K39" s="65">
        <v>44</v>
      </c>
      <c r="L39" s="14">
        <v>45</v>
      </c>
      <c r="M39" s="120">
        <v>56</v>
      </c>
      <c r="N39" s="119">
        <f t="shared" si="1"/>
        <v>-12</v>
      </c>
      <c r="O39" s="15">
        <f t="shared" si="2"/>
        <v>-0.21428571428571427</v>
      </c>
      <c r="P39" s="142">
        <v>2.1</v>
      </c>
      <c r="Q39" s="14">
        <v>39</v>
      </c>
      <c r="R39" s="120">
        <v>44</v>
      </c>
      <c r="S39" s="14">
        <f t="shared" si="3"/>
        <v>-5</v>
      </c>
      <c r="T39" s="15">
        <f t="shared" si="4"/>
        <v>-0.11363636363636363</v>
      </c>
      <c r="U39" s="65">
        <v>25</v>
      </c>
      <c r="V39" s="120">
        <v>35</v>
      </c>
      <c r="W39" s="119">
        <f t="shared" si="5"/>
        <v>-10</v>
      </c>
      <c r="X39" s="15">
        <f t="shared" si="6"/>
        <v>-0.2857142857142857</v>
      </c>
      <c r="Y39" s="121">
        <f t="shared" si="7"/>
        <v>1.2013455069678039E-2</v>
      </c>
      <c r="Z39" s="66">
        <v>25</v>
      </c>
      <c r="AA39" s="14">
        <v>20</v>
      </c>
      <c r="AB39" s="14">
        <v>0</v>
      </c>
      <c r="AC39" s="119">
        <f t="shared" si="8"/>
        <v>20</v>
      </c>
      <c r="AD39" s="15">
        <f t="shared" si="9"/>
        <v>0.8</v>
      </c>
      <c r="AE39" s="130">
        <f t="shared" si="10"/>
        <v>0.87364666671034907</v>
      </c>
      <c r="AF39" s="18">
        <v>0</v>
      </c>
      <c r="AG39" s="15">
        <f t="shared" si="11"/>
        <v>0</v>
      </c>
      <c r="AH39" s="122">
        <f t="shared" si="12"/>
        <v>0</v>
      </c>
      <c r="AI39" s="14">
        <v>0</v>
      </c>
      <c r="AJ39" s="14">
        <v>0</v>
      </c>
      <c r="AK39" s="119">
        <f t="shared" si="13"/>
        <v>0</v>
      </c>
      <c r="AL39" s="15">
        <f t="shared" si="14"/>
        <v>0</v>
      </c>
      <c r="AM39" s="131">
        <f t="shared" si="15"/>
        <v>0</v>
      </c>
      <c r="AN39" s="145">
        <v>0</v>
      </c>
      <c r="AO39" s="70" t="s">
        <v>3</v>
      </c>
      <c r="AP39" s="71" t="s">
        <v>3</v>
      </c>
    </row>
    <row r="40" spans="1:43" x14ac:dyDescent="0.2">
      <c r="B40" s="140">
        <v>4420302</v>
      </c>
      <c r="H40" s="141">
        <v>244420302</v>
      </c>
      <c r="I40" s="67">
        <v>247.81</v>
      </c>
      <c r="J40" s="119">
        <f t="shared" si="0"/>
        <v>24781</v>
      </c>
      <c r="K40" s="65">
        <v>5108</v>
      </c>
      <c r="L40" s="14">
        <v>5006</v>
      </c>
      <c r="M40" s="120">
        <v>5053</v>
      </c>
      <c r="N40" s="119">
        <f t="shared" si="1"/>
        <v>55</v>
      </c>
      <c r="O40" s="15">
        <f t="shared" si="2"/>
        <v>1.0884622996239858E-2</v>
      </c>
      <c r="P40" s="142">
        <v>20.6</v>
      </c>
      <c r="Q40" s="14">
        <v>2474</v>
      </c>
      <c r="R40" s="120">
        <v>2245</v>
      </c>
      <c r="S40" s="14">
        <f t="shared" si="3"/>
        <v>229</v>
      </c>
      <c r="T40" s="15">
        <f t="shared" si="4"/>
        <v>0.10200445434298441</v>
      </c>
      <c r="U40" s="65">
        <v>2338</v>
      </c>
      <c r="V40" s="120">
        <v>2122</v>
      </c>
      <c r="W40" s="119">
        <f t="shared" si="5"/>
        <v>216</v>
      </c>
      <c r="X40" s="15">
        <f t="shared" si="6"/>
        <v>0.10179076343072573</v>
      </c>
      <c r="Y40" s="121">
        <f t="shared" si="7"/>
        <v>9.4346475122069326E-2</v>
      </c>
      <c r="Z40" s="66">
        <v>2160</v>
      </c>
      <c r="AA40" s="14">
        <v>1960</v>
      </c>
      <c r="AB40" s="14">
        <v>55</v>
      </c>
      <c r="AC40" s="119">
        <f t="shared" si="8"/>
        <v>2015</v>
      </c>
      <c r="AD40" s="15">
        <f t="shared" si="9"/>
        <v>0.93287037037037035</v>
      </c>
      <c r="AE40" s="130">
        <f t="shared" si="10"/>
        <v>1.0187488619336535</v>
      </c>
      <c r="AF40" s="18">
        <v>10</v>
      </c>
      <c r="AG40" s="15">
        <f t="shared" si="11"/>
        <v>4.6296296296296294E-3</v>
      </c>
      <c r="AH40" s="122">
        <f t="shared" si="12"/>
        <v>0.2052140793275545</v>
      </c>
      <c r="AI40" s="14">
        <v>95</v>
      </c>
      <c r="AJ40" s="14">
        <v>20</v>
      </c>
      <c r="AK40" s="119">
        <f t="shared" si="13"/>
        <v>115</v>
      </c>
      <c r="AL40" s="15">
        <f t="shared" si="14"/>
        <v>5.3240740740740741E-2</v>
      </c>
      <c r="AM40" s="131">
        <f t="shared" si="15"/>
        <v>1.0071075520805965</v>
      </c>
      <c r="AN40" s="145">
        <v>15</v>
      </c>
      <c r="AO40" s="70" t="s">
        <v>3</v>
      </c>
      <c r="AP40" s="71" t="s">
        <v>3</v>
      </c>
    </row>
    <row r="41" spans="1:43" x14ac:dyDescent="0.2">
      <c r="B41" s="140">
        <v>4420303</v>
      </c>
      <c r="H41" s="140" t="s">
        <v>45</v>
      </c>
      <c r="I41" s="67">
        <v>53.67</v>
      </c>
      <c r="J41" s="119">
        <f t="shared" si="0"/>
        <v>5367</v>
      </c>
      <c r="K41" s="65">
        <v>545</v>
      </c>
      <c r="L41" s="14">
        <v>591</v>
      </c>
      <c r="M41" s="67" t="s">
        <v>45</v>
      </c>
      <c r="N41" s="119" t="s">
        <v>45</v>
      </c>
      <c r="O41" s="15" t="s">
        <v>45</v>
      </c>
      <c r="P41" s="142">
        <v>10.199999999999999</v>
      </c>
      <c r="Q41" s="14">
        <v>278</v>
      </c>
      <c r="R41" s="67" t="s">
        <v>45</v>
      </c>
      <c r="S41" s="119" t="s">
        <v>45</v>
      </c>
      <c r="T41" s="119" t="s">
        <v>45</v>
      </c>
      <c r="U41" s="65">
        <v>251</v>
      </c>
      <c r="V41" s="67" t="s">
        <v>45</v>
      </c>
      <c r="W41" s="119" t="s">
        <v>45</v>
      </c>
      <c r="X41" s="119" t="s">
        <v>45</v>
      </c>
      <c r="Y41" s="123" t="s">
        <v>45</v>
      </c>
      <c r="Z41" s="66">
        <v>245</v>
      </c>
      <c r="AA41" s="14">
        <v>240</v>
      </c>
      <c r="AB41" s="14">
        <v>0</v>
      </c>
      <c r="AC41" s="119">
        <f t="shared" si="8"/>
        <v>240</v>
      </c>
      <c r="AD41" s="15">
        <f t="shared" si="9"/>
        <v>0.97959183673469385</v>
      </c>
      <c r="AE41" s="130">
        <f t="shared" si="10"/>
        <v>1.0697714286249171</v>
      </c>
      <c r="AF41" s="18">
        <v>0</v>
      </c>
      <c r="AG41" s="15">
        <f t="shared" si="11"/>
        <v>0</v>
      </c>
      <c r="AH41" s="122">
        <f t="shared" si="12"/>
        <v>0</v>
      </c>
      <c r="AI41" s="14">
        <v>0</v>
      </c>
      <c r="AJ41" s="14">
        <v>0</v>
      </c>
      <c r="AK41" s="119">
        <f t="shared" si="13"/>
        <v>0</v>
      </c>
      <c r="AL41" s="15">
        <f t="shared" si="14"/>
        <v>0</v>
      </c>
      <c r="AM41" s="131">
        <f t="shared" si="15"/>
        <v>0</v>
      </c>
      <c r="AN41" s="145">
        <v>0</v>
      </c>
      <c r="AO41" s="70" t="s">
        <v>3</v>
      </c>
      <c r="AP41" s="107" t="s">
        <v>45</v>
      </c>
      <c r="AQ41" s="146" t="s">
        <v>43</v>
      </c>
    </row>
    <row r="42" spans="1:43" x14ac:dyDescent="0.2">
      <c r="B42" s="140">
        <v>4420304</v>
      </c>
      <c r="H42" s="140" t="s">
        <v>45</v>
      </c>
      <c r="I42" s="67">
        <v>106.47</v>
      </c>
      <c r="J42" s="119">
        <f t="shared" si="0"/>
        <v>10647</v>
      </c>
      <c r="K42" s="65">
        <v>2830</v>
      </c>
      <c r="L42" s="14">
        <v>2787</v>
      </c>
      <c r="M42" s="67" t="s">
        <v>45</v>
      </c>
      <c r="N42" s="119" t="s">
        <v>45</v>
      </c>
      <c r="O42" s="15" t="s">
        <v>45</v>
      </c>
      <c r="P42" s="142">
        <v>26.6</v>
      </c>
      <c r="Q42" s="14">
        <v>1285</v>
      </c>
      <c r="R42" s="67" t="s">
        <v>45</v>
      </c>
      <c r="S42" s="119" t="s">
        <v>45</v>
      </c>
      <c r="T42" s="119" t="s">
        <v>45</v>
      </c>
      <c r="U42" s="65">
        <v>1191</v>
      </c>
      <c r="V42" s="67" t="s">
        <v>45</v>
      </c>
      <c r="W42" s="119" t="s">
        <v>45</v>
      </c>
      <c r="X42" s="119" t="s">
        <v>45</v>
      </c>
      <c r="Y42" s="123" t="s">
        <v>45</v>
      </c>
      <c r="Z42" s="66">
        <v>1245</v>
      </c>
      <c r="AA42" s="14">
        <v>1125</v>
      </c>
      <c r="AB42" s="14">
        <v>60</v>
      </c>
      <c r="AC42" s="119">
        <f t="shared" si="8"/>
        <v>1185</v>
      </c>
      <c r="AD42" s="15">
        <f t="shared" si="9"/>
        <v>0.95180722891566261</v>
      </c>
      <c r="AE42" s="130">
        <f t="shared" si="10"/>
        <v>1.0394290161162285</v>
      </c>
      <c r="AF42" s="18">
        <v>0</v>
      </c>
      <c r="AG42" s="15">
        <f t="shared" si="11"/>
        <v>0</v>
      </c>
      <c r="AH42" s="122">
        <f t="shared" si="12"/>
        <v>0</v>
      </c>
      <c r="AI42" s="14">
        <v>40</v>
      </c>
      <c r="AJ42" s="14">
        <v>10</v>
      </c>
      <c r="AK42" s="119">
        <f t="shared" si="13"/>
        <v>50</v>
      </c>
      <c r="AL42" s="15">
        <f t="shared" si="14"/>
        <v>4.0160642570281124E-2</v>
      </c>
      <c r="AM42" s="131">
        <f t="shared" si="15"/>
        <v>0.75968301466530075</v>
      </c>
      <c r="AN42" s="145">
        <v>10</v>
      </c>
      <c r="AO42" s="70" t="s">
        <v>3</v>
      </c>
      <c r="AP42" s="107" t="s">
        <v>45</v>
      </c>
      <c r="AQ42" s="146" t="s">
        <v>43</v>
      </c>
    </row>
    <row r="43" spans="1:43" x14ac:dyDescent="0.2">
      <c r="J43" s="119"/>
      <c r="N43" s="119"/>
      <c r="W43" s="119"/>
      <c r="Y43" s="121"/>
      <c r="AC43" s="119"/>
      <c r="AE43" s="130"/>
      <c r="AH43" s="122"/>
      <c r="AK43" s="119"/>
      <c r="AM43" s="131"/>
    </row>
    <row r="44" spans="1:43" x14ac:dyDescent="0.2">
      <c r="J44" s="119"/>
      <c r="N44" s="119"/>
      <c r="W44" s="119"/>
      <c r="Y44" s="121"/>
      <c r="AC44" s="119"/>
      <c r="AE44" s="130"/>
      <c r="AH44" s="122"/>
      <c r="AK44" s="119"/>
      <c r="AM44" s="131"/>
    </row>
    <row r="45" spans="1:43" x14ac:dyDescent="0.2">
      <c r="J45" s="119"/>
      <c r="N45" s="119"/>
      <c r="W45" s="119"/>
      <c r="Y45" s="121"/>
      <c r="AC45" s="119"/>
      <c r="AE45" s="130"/>
      <c r="AH45" s="122"/>
      <c r="AK45" s="119"/>
      <c r="AM45" s="131"/>
    </row>
    <row r="46" spans="1:43" x14ac:dyDescent="0.2">
      <c r="J46" s="119"/>
      <c r="N46" s="119"/>
      <c r="W46" s="119"/>
      <c r="Y46" s="121"/>
      <c r="AC46" s="119"/>
      <c r="AE46" s="130"/>
      <c r="AH46" s="122"/>
      <c r="AK46" s="119"/>
      <c r="AM46" s="131"/>
    </row>
    <row r="47" spans="1:43" x14ac:dyDescent="0.2">
      <c r="J47" s="119"/>
      <c r="N47" s="119"/>
      <c r="AE47" s="132"/>
      <c r="AH47" s="12"/>
      <c r="AM47" s="132"/>
    </row>
    <row r="48" spans="1:43" x14ac:dyDescent="0.2">
      <c r="AE48" s="132"/>
      <c r="AH48" s="12"/>
      <c r="AM48" s="132"/>
    </row>
    <row r="49" spans="31:39" x14ac:dyDescent="0.2">
      <c r="AE49" s="132"/>
      <c r="AH49" s="12"/>
      <c r="AM49" s="132"/>
    </row>
    <row r="50" spans="31:39" x14ac:dyDescent="0.2">
      <c r="AE50" s="132"/>
      <c r="AH50" s="12"/>
      <c r="AM50" s="132"/>
    </row>
    <row r="51" spans="31:39" x14ac:dyDescent="0.2">
      <c r="AE51" s="132"/>
      <c r="AH51" s="12"/>
      <c r="AM51" s="132"/>
    </row>
    <row r="52" spans="31:39" x14ac:dyDescent="0.2">
      <c r="AE52" s="132"/>
      <c r="AH52" s="12"/>
      <c r="AM52" s="132"/>
    </row>
    <row r="53" spans="31:39" x14ac:dyDescent="0.2">
      <c r="AE53" s="132"/>
      <c r="AH53" s="12"/>
      <c r="AM53" s="132"/>
    </row>
    <row r="54" spans="31:39" x14ac:dyDescent="0.2">
      <c r="AE54" s="132"/>
      <c r="AH54" s="12"/>
      <c r="AM54" s="132"/>
    </row>
    <row r="55" spans="31:39" x14ac:dyDescent="0.2">
      <c r="AE55" s="132"/>
      <c r="AH55" s="12"/>
      <c r="AM55" s="132"/>
    </row>
    <row r="56" spans="31:39" x14ac:dyDescent="0.2">
      <c r="AE56" s="132"/>
      <c r="AH56" s="12"/>
      <c r="AM56" s="132"/>
    </row>
    <row r="57" spans="31:39" x14ac:dyDescent="0.2">
      <c r="AE57" s="132"/>
      <c r="AH57" s="12"/>
      <c r="AM57" s="132"/>
    </row>
    <row r="58" spans="31:39" x14ac:dyDescent="0.2">
      <c r="AE58" s="132"/>
      <c r="AH58" s="12"/>
      <c r="AM58" s="132"/>
    </row>
    <row r="59" spans="31:39" x14ac:dyDescent="0.2">
      <c r="AE59" s="132"/>
      <c r="AH59" s="12"/>
      <c r="AM59" s="132"/>
    </row>
    <row r="60" spans="31:39" x14ac:dyDescent="0.2">
      <c r="AE60" s="132"/>
      <c r="AH60" s="12"/>
      <c r="AM60" s="132"/>
    </row>
    <row r="61" spans="31:39" x14ac:dyDescent="0.2">
      <c r="AE61" s="132"/>
      <c r="AH61" s="12"/>
      <c r="AM61" s="132"/>
    </row>
    <row r="62" spans="31:39" x14ac:dyDescent="0.2">
      <c r="AE62" s="132"/>
      <c r="AH62" s="12"/>
      <c r="AM62" s="132"/>
    </row>
    <row r="63" spans="31:39" x14ac:dyDescent="0.2">
      <c r="AE63" s="132"/>
      <c r="AH63" s="12"/>
      <c r="AM63" s="132"/>
    </row>
    <row r="64" spans="31:39" x14ac:dyDescent="0.2">
      <c r="AE64" s="132"/>
      <c r="AH64" s="12"/>
      <c r="AM64" s="132"/>
    </row>
    <row r="65" spans="31:39" x14ac:dyDescent="0.2">
      <c r="AE65" s="132"/>
      <c r="AH65" s="12"/>
      <c r="AM65" s="132"/>
    </row>
    <row r="66" spans="31:39" x14ac:dyDescent="0.2">
      <c r="AE66" s="132"/>
      <c r="AH66" s="12"/>
      <c r="AM66" s="132"/>
    </row>
    <row r="67" spans="31:39" x14ac:dyDescent="0.2">
      <c r="AE67" s="132"/>
      <c r="AH67" s="12"/>
      <c r="AM67" s="132"/>
    </row>
    <row r="68" spans="31:39" x14ac:dyDescent="0.2">
      <c r="AE68" s="132"/>
      <c r="AH68" s="12"/>
      <c r="AM68" s="132"/>
    </row>
    <row r="69" spans="31:39" x14ac:dyDescent="0.2">
      <c r="AE69" s="132"/>
      <c r="AH69" s="12"/>
      <c r="AM69" s="132"/>
    </row>
    <row r="70" spans="31:39" x14ac:dyDescent="0.2">
      <c r="AE70" s="132"/>
      <c r="AH70" s="12"/>
      <c r="AM70" s="132"/>
    </row>
    <row r="71" spans="31:39" x14ac:dyDescent="0.2">
      <c r="AE71" s="132"/>
      <c r="AH71" s="12"/>
      <c r="AM71" s="132"/>
    </row>
    <row r="72" spans="31:39" x14ac:dyDescent="0.2">
      <c r="AE72" s="132"/>
      <c r="AH72" s="12"/>
      <c r="AM72" s="132"/>
    </row>
    <row r="73" spans="31:39" x14ac:dyDescent="0.2">
      <c r="AE73" s="132"/>
      <c r="AH73" s="12"/>
      <c r="AM73" s="132"/>
    </row>
    <row r="74" spans="31:39" x14ac:dyDescent="0.2">
      <c r="AE74" s="132"/>
      <c r="AH74" s="12"/>
      <c r="AM74" s="132"/>
    </row>
    <row r="75" spans="31:39" x14ac:dyDescent="0.2">
      <c r="AE75" s="132"/>
      <c r="AH75" s="12"/>
      <c r="AM75" s="132"/>
    </row>
    <row r="76" spans="31:39" x14ac:dyDescent="0.2">
      <c r="AE76" s="132"/>
      <c r="AH76" s="12"/>
      <c r="AM76" s="132"/>
    </row>
    <row r="77" spans="31:39" x14ac:dyDescent="0.2">
      <c r="AE77" s="132"/>
      <c r="AH77" s="12"/>
      <c r="AM77" s="132"/>
    </row>
    <row r="78" spans="31:39" x14ac:dyDescent="0.2">
      <c r="AE78" s="132"/>
      <c r="AH78" s="12"/>
      <c r="AM78" s="132"/>
    </row>
    <row r="79" spans="31:39" x14ac:dyDescent="0.2">
      <c r="AE79" s="132"/>
      <c r="AH79" s="12"/>
      <c r="AM79" s="132"/>
    </row>
    <row r="80" spans="31:39" x14ac:dyDescent="0.2">
      <c r="AE80" s="132"/>
      <c r="AH80" s="12"/>
      <c r="AM80" s="132"/>
    </row>
    <row r="81" spans="31:39" x14ac:dyDescent="0.2">
      <c r="AE81" s="132"/>
      <c r="AH81" s="12"/>
      <c r="AM81" s="132"/>
    </row>
    <row r="82" spans="31:39" x14ac:dyDescent="0.2">
      <c r="AE82" s="132"/>
      <c r="AH82" s="12"/>
      <c r="AM82" s="132"/>
    </row>
    <row r="83" spans="31:39" x14ac:dyDescent="0.2">
      <c r="AE83" s="132"/>
      <c r="AH83" s="12"/>
      <c r="AM83" s="132"/>
    </row>
    <row r="84" spans="31:39" x14ac:dyDescent="0.2">
      <c r="AE84" s="132"/>
      <c r="AH84" s="12"/>
      <c r="AM84" s="132"/>
    </row>
  </sheetData>
  <sortState ref="A2:AR86">
    <sortCondition ref="B2:B86"/>
  </sortState>
  <conditionalFormatting sqref="AP2">
    <cfRule type="expression" dxfId="2" priority="33">
      <formula>"SI(Q2&lt;=150)"</formula>
    </cfRule>
    <cfRule type="expression" dxfId="1" priority="34">
      <formula>IF(F1048544&lt;=150,"Exurban")</formula>
    </cfRule>
    <cfRule type="expression" dxfId="0" priority="35">
      <formula>IF(F1048544&lt;=150,"Exurban")</formula>
    </cfRule>
    <cfRule type="expression" priority="36">
      <formula>IF(J3&lt;=150,"Exurban")</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4"/>
  <sheetViews>
    <sheetView workbookViewId="0">
      <selection activeCell="C23" sqref="C23"/>
    </sheetView>
  </sheetViews>
  <sheetFormatPr defaultRowHeight="15" x14ac:dyDescent="0.25"/>
  <cols>
    <col min="1" max="1" width="37" customWidth="1"/>
    <col min="2" max="2" width="20.28515625" bestFit="1" customWidth="1"/>
    <col min="3" max="3" width="16.42578125" bestFit="1" customWidth="1"/>
    <col min="4" max="4" width="12.85546875" bestFit="1" customWidth="1"/>
    <col min="5" max="5" width="16.42578125" bestFit="1" customWidth="1"/>
    <col min="7" max="7" width="16.42578125" style="21" bestFit="1" customWidth="1"/>
  </cols>
  <sheetData>
    <row r="1" spans="1:7" ht="15.75" x14ac:dyDescent="0.25">
      <c r="A1" s="19"/>
      <c r="B1" s="20" t="s">
        <v>3</v>
      </c>
      <c r="C1" s="204" t="s">
        <v>0</v>
      </c>
      <c r="D1" s="205"/>
      <c r="E1" s="206" t="s">
        <v>32</v>
      </c>
      <c r="F1" s="207"/>
    </row>
    <row r="2" spans="1:7" ht="30.75" thickBot="1" x14ac:dyDescent="0.3">
      <c r="A2" s="22"/>
      <c r="B2" s="23" t="s">
        <v>2</v>
      </c>
      <c r="C2" s="24" t="s">
        <v>16</v>
      </c>
      <c r="D2" s="25" t="s">
        <v>1</v>
      </c>
      <c r="E2" s="26" t="s">
        <v>16</v>
      </c>
      <c r="F2" s="27" t="s">
        <v>1</v>
      </c>
      <c r="G2" s="28"/>
    </row>
    <row r="3" spans="1:7" x14ac:dyDescent="0.25">
      <c r="A3" s="29" t="s">
        <v>33</v>
      </c>
      <c r="B3" s="30"/>
      <c r="C3" s="31">
        <v>5.2900000000000003E-2</v>
      </c>
      <c r="D3" s="32">
        <v>6.8900000000000003E-2</v>
      </c>
      <c r="E3" s="33">
        <v>2.2599999999999999E-2</v>
      </c>
      <c r="F3" s="34">
        <v>0.16250000000000001</v>
      </c>
      <c r="G3" s="35"/>
    </row>
    <row r="4" spans="1:7" ht="17.25" x14ac:dyDescent="0.25">
      <c r="A4" s="36" t="s">
        <v>34</v>
      </c>
      <c r="B4" s="37" t="s">
        <v>35</v>
      </c>
      <c r="C4" s="38"/>
      <c r="D4" s="39"/>
      <c r="E4" s="40"/>
      <c r="F4" s="41"/>
      <c r="G4" s="42"/>
    </row>
    <row r="5" spans="1:7" ht="15.75" x14ac:dyDescent="0.25">
      <c r="A5" s="36" t="s">
        <v>36</v>
      </c>
      <c r="B5" s="43"/>
      <c r="C5" s="44">
        <f>C3*1.5</f>
        <v>7.9350000000000004E-2</v>
      </c>
      <c r="D5" s="45">
        <f>D3*1.5</f>
        <v>0.10335</v>
      </c>
      <c r="E5" s="46"/>
      <c r="F5" s="47"/>
      <c r="G5" s="48"/>
    </row>
    <row r="6" spans="1:7" ht="16.5" thickBot="1" x14ac:dyDescent="0.3">
      <c r="A6" s="49" t="s">
        <v>37</v>
      </c>
      <c r="B6" s="50"/>
      <c r="C6" s="51"/>
      <c r="D6" s="52"/>
      <c r="E6" s="53">
        <f>E3*1.5</f>
        <v>3.39E-2</v>
      </c>
      <c r="F6" s="54">
        <f>F3*0.5</f>
        <v>8.1250000000000003E-2</v>
      </c>
      <c r="G6" s="35"/>
    </row>
    <row r="7" spans="1:7" x14ac:dyDescent="0.25">
      <c r="B7" s="21"/>
      <c r="C7" s="35"/>
      <c r="D7" s="35"/>
      <c r="E7" s="35"/>
      <c r="F7" s="35"/>
    </row>
    <row r="8" spans="1:7" x14ac:dyDescent="0.25">
      <c r="A8" s="1" t="s">
        <v>15</v>
      </c>
    </row>
    <row r="9" spans="1:7" s="55" customFormat="1" x14ac:dyDescent="0.25">
      <c r="G9" s="21"/>
    </row>
    <row r="10" spans="1:7" s="55" customFormat="1" x14ac:dyDescent="0.25">
      <c r="A10" s="221" t="s">
        <v>202</v>
      </c>
      <c r="G10" s="21"/>
    </row>
    <row r="11" spans="1:7" s="55" customFormat="1" x14ac:dyDescent="0.25">
      <c r="A11" s="236" t="s">
        <v>203</v>
      </c>
      <c r="G11" s="21"/>
    </row>
    <row r="12" spans="1:7" s="55" customFormat="1" x14ac:dyDescent="0.25">
      <c r="A12" s="236" t="s">
        <v>204</v>
      </c>
      <c r="G12" s="21"/>
    </row>
    <row r="13" spans="1:7" s="55" customFormat="1" x14ac:dyDescent="0.25">
      <c r="A13" s="237" t="s">
        <v>205</v>
      </c>
      <c r="G13" s="21"/>
    </row>
    <row r="14" spans="1:7" s="55" customFormat="1" x14ac:dyDescent="0.25">
      <c r="A14" s="236" t="s">
        <v>206</v>
      </c>
      <c r="G14" s="21"/>
    </row>
  </sheetData>
  <mergeCells count="2">
    <mergeCell ref="C1:D1"/>
    <mergeCell ref="E1:F1"/>
  </mergeCells>
  <hyperlinks>
    <hyperlink ref="A13" r:id="rId1" display="“T9” updates this method to calculate floors using total raw count sums to arrive at CMA thresholds. This method matches that used by Statistics Canada. " xr:uid="{7A10DB81-C1F6-4286-AB3A-852CD3B13520}"/>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6"/>
  <sheetViews>
    <sheetView tabSelected="1" zoomScaleNormal="100" workbookViewId="0">
      <selection activeCell="J13" sqref="J13"/>
    </sheetView>
  </sheetViews>
  <sheetFormatPr defaultRowHeight="15" x14ac:dyDescent="0.25"/>
  <cols>
    <col min="1" max="1" width="12.7109375" customWidth="1"/>
    <col min="2" max="8" width="10.7109375" customWidth="1"/>
    <col min="9" max="9" width="11" customWidth="1"/>
  </cols>
  <sheetData>
    <row r="1" spans="1:17" ht="67.5" customHeight="1" thickBot="1" x14ac:dyDescent="0.3">
      <c r="B1" s="208" t="s">
        <v>83</v>
      </c>
      <c r="C1" s="209"/>
      <c r="D1" s="210" t="s">
        <v>80</v>
      </c>
      <c r="E1" s="211"/>
      <c r="F1" s="71"/>
      <c r="G1" s="71"/>
      <c r="H1" s="71"/>
      <c r="J1" s="212" t="s">
        <v>207</v>
      </c>
      <c r="K1" s="213"/>
      <c r="L1" s="213"/>
      <c r="M1" s="213"/>
      <c r="N1" s="213"/>
      <c r="O1" s="213"/>
      <c r="P1" s="213"/>
      <c r="Q1" s="214"/>
    </row>
    <row r="2" spans="1:17" ht="51.75" thickBot="1" x14ac:dyDescent="0.3">
      <c r="A2" s="182" t="s">
        <v>82</v>
      </c>
      <c r="B2" s="72" t="s">
        <v>38</v>
      </c>
      <c r="C2" s="73" t="s">
        <v>39</v>
      </c>
      <c r="D2" s="72" t="s">
        <v>40</v>
      </c>
      <c r="E2" s="73" t="s">
        <v>41</v>
      </c>
      <c r="F2" s="72" t="s">
        <v>42</v>
      </c>
      <c r="G2" s="73" t="s">
        <v>63</v>
      </c>
      <c r="H2" s="74" t="s">
        <v>64</v>
      </c>
      <c r="J2" s="215"/>
      <c r="K2" s="216"/>
      <c r="L2" s="216"/>
      <c r="M2" s="216"/>
      <c r="N2" s="216"/>
      <c r="O2" s="216"/>
      <c r="P2" s="216"/>
      <c r="Q2" s="217"/>
    </row>
    <row r="3" spans="1:17" x14ac:dyDescent="0.25">
      <c r="A3" s="75" t="s">
        <v>5</v>
      </c>
      <c r="B3" s="101">
        <v>20782</v>
      </c>
      <c r="C3" s="76">
        <f>B3/B8</f>
        <v>0.14683916370496505</v>
      </c>
      <c r="D3" s="101">
        <v>19860</v>
      </c>
      <c r="E3" s="77">
        <f>D3/D8</f>
        <v>0.12727342638520397</v>
      </c>
      <c r="F3" s="78">
        <f t="shared" ref="F3:F8" si="0">D3-B3</f>
        <v>-922</v>
      </c>
      <c r="G3" s="77">
        <f t="shared" ref="G3:G8" si="1">F3/B3</f>
        <v>-4.4365316138966417E-2</v>
      </c>
      <c r="H3" s="79">
        <f>F3/F8</f>
        <v>-6.3529249638255361E-2</v>
      </c>
      <c r="J3" s="218"/>
      <c r="K3" s="219"/>
      <c r="L3" s="219"/>
      <c r="M3" s="219"/>
      <c r="N3" s="219"/>
      <c r="O3" s="219"/>
      <c r="P3" s="219"/>
      <c r="Q3" s="220"/>
    </row>
    <row r="4" spans="1:17" x14ac:dyDescent="0.25">
      <c r="A4" s="80" t="s">
        <v>6</v>
      </c>
      <c r="B4" s="103">
        <v>0</v>
      </c>
      <c r="C4" s="81"/>
      <c r="D4" s="103">
        <v>0</v>
      </c>
      <c r="E4" s="82"/>
      <c r="F4" s="83"/>
      <c r="G4" s="82"/>
      <c r="H4" s="84"/>
    </row>
    <row r="5" spans="1:17" x14ac:dyDescent="0.25">
      <c r="A5" s="85" t="s">
        <v>7</v>
      </c>
      <c r="B5" s="104">
        <v>86793.007588231994</v>
      </c>
      <c r="C5" s="86">
        <f>B5/B8</f>
        <v>0.61325246124986399</v>
      </c>
      <c r="D5" s="104">
        <v>90805</v>
      </c>
      <c r="E5" s="87">
        <f>D5/D8</f>
        <v>0.58192666077081812</v>
      </c>
      <c r="F5" s="88">
        <f t="shared" si="0"/>
        <v>4011.9924117680057</v>
      </c>
      <c r="G5" s="87">
        <f t="shared" si="1"/>
        <v>4.6224834502819785E-2</v>
      </c>
      <c r="H5" s="89">
        <f>F5/F8</f>
        <v>0.27644128793275036</v>
      </c>
      <c r="J5" s="102"/>
      <c r="K5" s="102"/>
    </row>
    <row r="6" spans="1:17" x14ac:dyDescent="0.25">
      <c r="A6" s="90" t="s">
        <v>3</v>
      </c>
      <c r="B6" s="105">
        <v>33953.992411767998</v>
      </c>
      <c r="C6" s="91">
        <f>B6/B8</f>
        <v>0.23990837504517093</v>
      </c>
      <c r="D6" s="105">
        <v>45377</v>
      </c>
      <c r="E6" s="92">
        <f>D6/D8</f>
        <v>0.29079991284397788</v>
      </c>
      <c r="F6" s="93">
        <f t="shared" si="0"/>
        <v>11423.007588232002</v>
      </c>
      <c r="G6" s="92">
        <f t="shared" si="1"/>
        <v>0.33642605116071533</v>
      </c>
      <c r="H6" s="94">
        <f>F6/F8</f>
        <v>0.78708796170550555</v>
      </c>
      <c r="J6" s="102"/>
      <c r="K6" s="102"/>
    </row>
    <row r="7" spans="1:17" ht="15.75" thickBot="1" x14ac:dyDescent="0.3">
      <c r="A7" s="183" t="s">
        <v>84</v>
      </c>
      <c r="B7" s="184"/>
      <c r="C7" s="185"/>
      <c r="D7" s="184"/>
      <c r="E7" s="186"/>
      <c r="F7" s="187"/>
      <c r="G7" s="186"/>
      <c r="H7" s="188"/>
    </row>
    <row r="8" spans="1:17" ht="15.75" thickBot="1" x14ac:dyDescent="0.3">
      <c r="A8" s="95" t="s">
        <v>8</v>
      </c>
      <c r="B8" s="106">
        <f>SUM(B3:B6)</f>
        <v>141529</v>
      </c>
      <c r="C8" s="96"/>
      <c r="D8" s="106">
        <f>SUM(D3:D6)</f>
        <v>156042</v>
      </c>
      <c r="E8" s="97"/>
      <c r="F8" s="98">
        <f t="shared" si="0"/>
        <v>14513</v>
      </c>
      <c r="G8" s="99">
        <f t="shared" si="1"/>
        <v>0.10254435486720036</v>
      </c>
      <c r="H8" s="100"/>
      <c r="I8" s="11"/>
    </row>
    <row r="9" spans="1:17" ht="15.75" thickBot="1" x14ac:dyDescent="0.3">
      <c r="A9" s="181"/>
      <c r="B9" s="175"/>
      <c r="C9" s="176"/>
      <c r="D9" s="175"/>
      <c r="E9" s="177"/>
      <c r="F9" s="178"/>
      <c r="G9" s="179"/>
      <c r="H9" s="180"/>
    </row>
    <row r="10" spans="1:17" ht="51.75" thickBot="1" x14ac:dyDescent="0.3">
      <c r="A10" s="182" t="s">
        <v>82</v>
      </c>
      <c r="B10" s="72" t="s">
        <v>65</v>
      </c>
      <c r="C10" s="73" t="s">
        <v>66</v>
      </c>
      <c r="D10" s="72" t="s">
        <v>67</v>
      </c>
      <c r="E10" s="73" t="s">
        <v>68</v>
      </c>
      <c r="F10" s="72" t="s">
        <v>69</v>
      </c>
      <c r="G10" s="73" t="s">
        <v>70</v>
      </c>
      <c r="H10" s="74" t="s">
        <v>71</v>
      </c>
    </row>
    <row r="11" spans="1:17" x14ac:dyDescent="0.25">
      <c r="A11" s="75" t="s">
        <v>5</v>
      </c>
      <c r="B11" s="101">
        <v>12750</v>
      </c>
      <c r="C11" s="76">
        <f>B11/B16</f>
        <v>0.18911021788463536</v>
      </c>
      <c r="D11" s="101">
        <v>13104</v>
      </c>
      <c r="E11" s="77">
        <f>D11/D16</f>
        <v>0.16857488357732781</v>
      </c>
      <c r="F11" s="78">
        <f t="shared" ref="F11:F16" si="2">D11-B11</f>
        <v>354</v>
      </c>
      <c r="G11" s="77">
        <f t="shared" ref="G11:G16" si="3">F11/B11</f>
        <v>2.7764705882352941E-2</v>
      </c>
      <c r="H11" s="79">
        <f>F11/F16</f>
        <v>3.4325608455347621E-2</v>
      </c>
      <c r="J11" s="102"/>
      <c r="K11" s="102"/>
    </row>
    <row r="12" spans="1:17" x14ac:dyDescent="0.25">
      <c r="A12" s="80" t="s">
        <v>6</v>
      </c>
      <c r="B12" s="103">
        <v>0</v>
      </c>
      <c r="C12" s="81"/>
      <c r="D12" s="103">
        <v>0</v>
      </c>
      <c r="E12" s="82"/>
      <c r="F12" s="83"/>
      <c r="G12" s="82"/>
      <c r="H12" s="84"/>
    </row>
    <row r="13" spans="1:17" x14ac:dyDescent="0.25">
      <c r="A13" s="85" t="s">
        <v>7</v>
      </c>
      <c r="B13" s="104">
        <v>40545.855531424</v>
      </c>
      <c r="C13" s="86">
        <f>B13/B16</f>
        <v>0.60138318226404242</v>
      </c>
      <c r="D13" s="104">
        <v>44814</v>
      </c>
      <c r="E13" s="87">
        <f>D13/D16</f>
        <v>0.57650448966989987</v>
      </c>
      <c r="F13" s="88">
        <f t="shared" si="2"/>
        <v>4268.1444685759998</v>
      </c>
      <c r="G13" s="87">
        <f t="shared" si="3"/>
        <v>0.10526709604803101</v>
      </c>
      <c r="H13" s="89">
        <f>F13/F16</f>
        <v>0.41386060977174438</v>
      </c>
      <c r="J13" s="102"/>
      <c r="K13" s="102"/>
    </row>
    <row r="14" spans="1:17" x14ac:dyDescent="0.25">
      <c r="A14" s="90" t="s">
        <v>3</v>
      </c>
      <c r="B14" s="105">
        <v>14125.144468576</v>
      </c>
      <c r="C14" s="91">
        <f>B14/B16</f>
        <v>0.20950659985132228</v>
      </c>
      <c r="D14" s="105">
        <v>19816</v>
      </c>
      <c r="E14" s="92">
        <f>D14/D16</f>
        <v>0.25492062675277227</v>
      </c>
      <c r="F14" s="93">
        <f t="shared" si="2"/>
        <v>5690.8555314240002</v>
      </c>
      <c r="G14" s="92">
        <f t="shared" si="3"/>
        <v>0.40288830631675043</v>
      </c>
      <c r="H14" s="94">
        <f>F14/F16</f>
        <v>0.55181378177290796</v>
      </c>
      <c r="J14" s="102"/>
      <c r="K14" s="102"/>
    </row>
    <row r="15" spans="1:17" ht="15.75" thickBot="1" x14ac:dyDescent="0.3">
      <c r="A15" s="183" t="s">
        <v>84</v>
      </c>
      <c r="B15" s="184"/>
      <c r="C15" s="185"/>
      <c r="D15" s="184"/>
      <c r="E15" s="186"/>
      <c r="F15" s="187"/>
      <c r="G15" s="186"/>
      <c r="H15" s="188"/>
      <c r="I15" s="11"/>
    </row>
    <row r="16" spans="1:17" ht="15.75" thickBot="1" x14ac:dyDescent="0.3">
      <c r="A16" s="95" t="s">
        <v>8</v>
      </c>
      <c r="B16" s="106">
        <f>SUM(B11:B14)</f>
        <v>67421</v>
      </c>
      <c r="C16" s="96"/>
      <c r="D16" s="106">
        <f>SUM(D11:D14)</f>
        <v>77734</v>
      </c>
      <c r="E16" s="97"/>
      <c r="F16" s="98">
        <f t="shared" si="2"/>
        <v>10313</v>
      </c>
      <c r="G16" s="99">
        <f t="shared" si="3"/>
        <v>0.15296420996425447</v>
      </c>
      <c r="H16" s="100"/>
    </row>
    <row r="17" spans="1:11" ht="15.75" thickBot="1" x14ac:dyDescent="0.3">
      <c r="A17" s="181"/>
      <c r="B17" s="175"/>
      <c r="C17" s="176"/>
      <c r="D17" s="175"/>
      <c r="E17" s="177"/>
      <c r="F17" s="178"/>
      <c r="G17" s="179"/>
      <c r="H17" s="180"/>
    </row>
    <row r="18" spans="1:11" ht="64.5" thickBot="1" x14ac:dyDescent="0.3">
      <c r="A18" s="182" t="s">
        <v>82</v>
      </c>
      <c r="B18" s="72" t="s">
        <v>72</v>
      </c>
      <c r="C18" s="73" t="s">
        <v>73</v>
      </c>
      <c r="D18" s="72" t="s">
        <v>74</v>
      </c>
      <c r="E18" s="73" t="s">
        <v>75</v>
      </c>
      <c r="F18" s="72" t="s">
        <v>76</v>
      </c>
      <c r="G18" s="73" t="s">
        <v>77</v>
      </c>
      <c r="H18" s="74" t="s">
        <v>78</v>
      </c>
    </row>
    <row r="19" spans="1:11" x14ac:dyDescent="0.25">
      <c r="A19" s="75" t="s">
        <v>5</v>
      </c>
      <c r="B19" s="101">
        <v>11385</v>
      </c>
      <c r="C19" s="76">
        <f>B19/B24</f>
        <v>0.17808540591271704</v>
      </c>
      <c r="D19" s="101">
        <v>10927</v>
      </c>
      <c r="E19" s="77">
        <f>D19/D24</f>
        <v>0.15071308377699927</v>
      </c>
      <c r="F19" s="78">
        <f t="shared" ref="F19:F24" si="4">D19-B19</f>
        <v>-458</v>
      </c>
      <c r="G19" s="77">
        <f t="shared" ref="G19:G24" si="5">F19/B19</f>
        <v>-4.0228370663153275E-2</v>
      </c>
      <c r="H19" s="79">
        <f>F19/F24</f>
        <v>-5.3429771348576759E-2</v>
      </c>
      <c r="J19" s="102"/>
      <c r="K19" s="102"/>
    </row>
    <row r="20" spans="1:11" x14ac:dyDescent="0.25">
      <c r="A20" s="80" t="s">
        <v>6</v>
      </c>
      <c r="B20" s="103">
        <v>0</v>
      </c>
      <c r="C20" s="81"/>
      <c r="D20" s="103">
        <v>0</v>
      </c>
      <c r="E20" s="82"/>
      <c r="F20" s="83"/>
      <c r="G20" s="82"/>
      <c r="H20" s="84"/>
    </row>
    <row r="21" spans="1:11" x14ac:dyDescent="0.25">
      <c r="A21" s="85" t="s">
        <v>7</v>
      </c>
      <c r="B21" s="104">
        <v>39022.116776720002</v>
      </c>
      <c r="C21" s="86">
        <f>B21/B24</f>
        <v>0.61038818671547013</v>
      </c>
      <c r="D21" s="104">
        <v>42658</v>
      </c>
      <c r="E21" s="87">
        <f>D21/D24</f>
        <v>0.5883699760006621</v>
      </c>
      <c r="F21" s="88">
        <f t="shared" si="4"/>
        <v>3635.8832232799978</v>
      </c>
      <c r="G21" s="87">
        <f t="shared" si="5"/>
        <v>9.3174935744365112E-2</v>
      </c>
      <c r="H21" s="89">
        <f>F21/F24</f>
        <v>0.42415809884274358</v>
      </c>
      <c r="J21" s="102"/>
      <c r="K21" s="102"/>
    </row>
    <row r="22" spans="1:11" x14ac:dyDescent="0.25">
      <c r="A22" s="90" t="s">
        <v>3</v>
      </c>
      <c r="B22" s="105">
        <v>13522.88322328</v>
      </c>
      <c r="C22" s="91">
        <f>B22/B24</f>
        <v>0.21152640737181291</v>
      </c>
      <c r="D22" s="105">
        <v>18917</v>
      </c>
      <c r="E22" s="92">
        <f>D22/D24</f>
        <v>0.26091694022233869</v>
      </c>
      <c r="F22" s="93">
        <f t="shared" si="4"/>
        <v>5394.1167767200004</v>
      </c>
      <c r="G22" s="92">
        <f t="shared" si="5"/>
        <v>0.39888806903500329</v>
      </c>
      <c r="H22" s="94">
        <f>F22/F24</f>
        <v>0.62927167250583305</v>
      </c>
      <c r="J22" s="102"/>
      <c r="K22" s="102"/>
    </row>
    <row r="23" spans="1:11" ht="15.75" thickBot="1" x14ac:dyDescent="0.3">
      <c r="A23" s="183" t="s">
        <v>84</v>
      </c>
      <c r="B23" s="184"/>
      <c r="C23" s="185"/>
      <c r="D23" s="184"/>
      <c r="E23" s="186"/>
      <c r="F23" s="187"/>
      <c r="G23" s="186"/>
      <c r="H23" s="188"/>
    </row>
    <row r="24" spans="1:11" ht="15.75" thickBot="1" x14ac:dyDescent="0.3">
      <c r="A24" s="95" t="s">
        <v>8</v>
      </c>
      <c r="B24" s="106">
        <f>SUM(B19:B22)</f>
        <v>63930</v>
      </c>
      <c r="C24" s="96"/>
      <c r="D24" s="106">
        <f>SUM(D19:D22)</f>
        <v>72502</v>
      </c>
      <c r="E24" s="97"/>
      <c r="F24" s="98">
        <f t="shared" si="4"/>
        <v>8572</v>
      </c>
      <c r="G24" s="99">
        <f t="shared" si="5"/>
        <v>0.13408415454403252</v>
      </c>
      <c r="H24" s="100"/>
    </row>
    <row r="25" spans="1:11" x14ac:dyDescent="0.25">
      <c r="B25" s="11"/>
      <c r="C25" s="55"/>
      <c r="D25" s="55"/>
      <c r="E25" s="55"/>
      <c r="F25" s="55"/>
      <c r="G25" s="55"/>
    </row>
    <row r="26" spans="1:11" x14ac:dyDescent="0.25">
      <c r="B26" s="11"/>
      <c r="C26" s="55"/>
      <c r="D26" s="55"/>
      <c r="E26" s="55"/>
      <c r="F26" s="55"/>
      <c r="G26" s="55"/>
    </row>
  </sheetData>
  <mergeCells count="3">
    <mergeCell ref="B1:C1"/>
    <mergeCell ref="D1:E1"/>
    <mergeCell ref="J1:Q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vt:lpstr>
      <vt:lpstr>2006 Original</vt:lpstr>
      <vt:lpstr>2016 Original</vt:lpstr>
      <vt:lpstr>2016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Lyra Hindrichs;Edited by Chris Willms</dc:creator>
  <cp:lastModifiedBy>User</cp:lastModifiedBy>
  <cp:lastPrinted>2018-06-21T19:19:07Z</cp:lastPrinted>
  <dcterms:created xsi:type="dcterms:W3CDTF">2018-05-09T18:33:31Z</dcterms:created>
  <dcterms:modified xsi:type="dcterms:W3CDTF">2018-08-03T02:14:30Z</dcterms:modified>
</cp:coreProperties>
</file>