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CEC41FA4-64AB-4AF7-A2AD-9DAE07F288D1}" xr6:coauthVersionLast="34" xr6:coauthVersionMax="34" xr10:uidLastSave="{00000000-0000-0000-0000-000000000000}"/>
  <bookViews>
    <workbookView xWindow="0" yWindow="0" windowWidth="28800" windowHeight="12345" tabRatio="489" activeTab="5"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definedNames>
    <definedName name="_xlnm.Print_Area" localSheetId="3">'2016 CTDataMaker'!$A$1:$AQ$2</definedName>
    <definedName name="_xlnm.Print_Area" localSheetId="5">Summary!#REF!</definedName>
  </definedNames>
  <calcPr calcId="179021"/>
</workbook>
</file>

<file path=xl/calcChain.xml><?xml version="1.0" encoding="utf-8"?>
<calcChain xmlns="http://schemas.openxmlformats.org/spreadsheetml/2006/main">
  <c r="D24" i="3" l="1"/>
  <c r="E22" i="3" s="1"/>
  <c r="B24" i="3"/>
  <c r="C21" i="3" s="1"/>
  <c r="F22" i="3"/>
  <c r="F21" i="3"/>
  <c r="G21" i="3" s="1"/>
  <c r="F20" i="3"/>
  <c r="F19" i="3"/>
  <c r="G19" i="3" s="1"/>
  <c r="C19" i="3"/>
  <c r="D16" i="3"/>
  <c r="E11" i="3" s="1"/>
  <c r="B16" i="3"/>
  <c r="C11" i="3" s="1"/>
  <c r="F14" i="3"/>
  <c r="G14" i="3" s="1"/>
  <c r="F13" i="3"/>
  <c r="F12" i="3"/>
  <c r="G12" i="3" s="1"/>
  <c r="F11" i="3"/>
  <c r="D8" i="3"/>
  <c r="E3" i="3" s="1"/>
  <c r="B8" i="3"/>
  <c r="C3" i="3" s="1"/>
  <c r="F6" i="3"/>
  <c r="G6" i="3" s="1"/>
  <c r="F5" i="3"/>
  <c r="G5" i="3" s="1"/>
  <c r="F4" i="3"/>
  <c r="G4" i="3" s="1"/>
  <c r="F3" i="3"/>
  <c r="G3" i="3" s="1"/>
  <c r="E19" i="3" l="1"/>
  <c r="E21" i="3"/>
  <c r="C14" i="3"/>
  <c r="C13" i="3"/>
  <c r="C12" i="3"/>
  <c r="E13" i="3"/>
  <c r="E4" i="3"/>
  <c r="C4" i="3"/>
  <c r="E5" i="3"/>
  <c r="C6" i="3"/>
  <c r="F8" i="3"/>
  <c r="H5" i="3" s="1"/>
  <c r="C5" i="3"/>
  <c r="E6" i="3"/>
  <c r="F16" i="3"/>
  <c r="H13" i="3" s="1"/>
  <c r="G20" i="3"/>
  <c r="G22" i="3"/>
  <c r="G11" i="3"/>
  <c r="E12" i="3"/>
  <c r="G13" i="3"/>
  <c r="E14" i="3"/>
  <c r="C20" i="3"/>
  <c r="C22" i="3"/>
  <c r="F24" i="3"/>
  <c r="E20" i="3"/>
  <c r="H3" i="3" l="1"/>
  <c r="H6" i="3"/>
  <c r="G8" i="3"/>
  <c r="H4" i="3"/>
  <c r="G24" i="3"/>
  <c r="H21" i="3"/>
  <c r="H19" i="3"/>
  <c r="G16" i="3"/>
  <c r="H14" i="3"/>
  <c r="H12" i="3"/>
  <c r="H20" i="3"/>
  <c r="H22" i="3"/>
  <c r="H11" i="3"/>
  <c r="V74" i="1" l="1"/>
  <c r="R74" i="1"/>
  <c r="M74" i="1"/>
  <c r="V54" i="1"/>
  <c r="R54" i="1"/>
  <c r="M54" i="1"/>
  <c r="F6" i="2" l="1"/>
  <c r="E6" i="2"/>
  <c r="D5" i="2"/>
  <c r="C5" i="2"/>
  <c r="W3" i="1" l="1"/>
  <c r="X3" i="1" s="1"/>
  <c r="W4" i="1"/>
  <c r="X4" i="1" s="1"/>
  <c r="W5" i="1"/>
  <c r="X5" i="1" s="1"/>
  <c r="W6" i="1"/>
  <c r="X6" i="1" s="1"/>
  <c r="W7" i="1"/>
  <c r="X7" i="1" s="1"/>
  <c r="W8" i="1"/>
  <c r="X8" i="1" s="1"/>
  <c r="W9" i="1"/>
  <c r="X9" i="1" s="1"/>
  <c r="W10" i="1"/>
  <c r="X10" i="1" s="1"/>
  <c r="W11" i="1"/>
  <c r="X11" i="1" s="1"/>
  <c r="W12" i="1"/>
  <c r="X12" i="1" s="1"/>
  <c r="W13" i="1"/>
  <c r="X13" i="1" s="1"/>
  <c r="W14" i="1"/>
  <c r="X14" i="1" s="1"/>
  <c r="W15" i="1"/>
  <c r="X15" i="1" s="1"/>
  <c r="W16" i="1"/>
  <c r="X16" i="1" s="1"/>
  <c r="W17" i="1"/>
  <c r="X17" i="1" s="1"/>
  <c r="W18" i="1"/>
  <c r="X18" i="1" s="1"/>
  <c r="W19" i="1"/>
  <c r="X19" i="1" s="1"/>
  <c r="W20" i="1"/>
  <c r="X20" i="1" s="1"/>
  <c r="W21" i="1"/>
  <c r="X21" i="1" s="1"/>
  <c r="W22" i="1"/>
  <c r="X22" i="1" s="1"/>
  <c r="W23" i="1"/>
  <c r="X23" i="1" s="1"/>
  <c r="W24" i="1"/>
  <c r="X24" i="1" s="1"/>
  <c r="W25" i="1"/>
  <c r="X25" i="1" s="1"/>
  <c r="W26" i="1"/>
  <c r="X26" i="1" s="1"/>
  <c r="W27" i="1"/>
  <c r="X27" i="1" s="1"/>
  <c r="W28" i="1"/>
  <c r="X28" i="1" s="1"/>
  <c r="W29" i="1"/>
  <c r="X29" i="1" s="1"/>
  <c r="W30" i="1"/>
  <c r="X30" i="1" s="1"/>
  <c r="W31" i="1"/>
  <c r="X31" i="1" s="1"/>
  <c r="W32" i="1"/>
  <c r="X32" i="1" s="1"/>
  <c r="W33" i="1"/>
  <c r="X33" i="1" s="1"/>
  <c r="W34" i="1"/>
  <c r="X34" i="1" s="1"/>
  <c r="W35" i="1"/>
  <c r="X35" i="1" s="1"/>
  <c r="W36" i="1"/>
  <c r="X36" i="1" s="1"/>
  <c r="W37" i="1"/>
  <c r="X37" i="1" s="1"/>
  <c r="W38" i="1"/>
  <c r="X38" i="1" s="1"/>
  <c r="W39" i="1"/>
  <c r="X39" i="1" s="1"/>
  <c r="W40" i="1"/>
  <c r="X40" i="1" s="1"/>
  <c r="W41" i="1"/>
  <c r="X41" i="1" s="1"/>
  <c r="W42" i="1"/>
  <c r="X42" i="1" s="1"/>
  <c r="W43" i="1"/>
  <c r="X43" i="1" s="1"/>
  <c r="W44" i="1"/>
  <c r="X44" i="1" s="1"/>
  <c r="W45" i="1"/>
  <c r="X45" i="1" s="1"/>
  <c r="W46" i="1"/>
  <c r="X46" i="1" s="1"/>
  <c r="W47" i="1"/>
  <c r="X47" i="1" s="1"/>
  <c r="W48" i="1"/>
  <c r="X48" i="1" s="1"/>
  <c r="W49" i="1"/>
  <c r="X49" i="1" s="1"/>
  <c r="W50" i="1"/>
  <c r="X50" i="1" s="1"/>
  <c r="W51" i="1"/>
  <c r="X51" i="1" s="1"/>
  <c r="W55" i="1"/>
  <c r="X55" i="1" s="1"/>
  <c r="W56" i="1"/>
  <c r="X56" i="1" s="1"/>
  <c r="W57" i="1"/>
  <c r="X57" i="1" s="1"/>
  <c r="W58" i="1"/>
  <c r="X58" i="1" s="1"/>
  <c r="W59" i="1"/>
  <c r="X59" i="1" s="1"/>
  <c r="W60" i="1"/>
  <c r="X60" i="1" s="1"/>
  <c r="W61" i="1"/>
  <c r="X61" i="1" s="1"/>
  <c r="W62" i="1"/>
  <c r="X62" i="1" s="1"/>
  <c r="W65" i="1"/>
  <c r="X65" i="1" s="1"/>
  <c r="W66" i="1"/>
  <c r="X66" i="1" s="1"/>
  <c r="W75" i="1"/>
  <c r="X75" i="1" s="1"/>
  <c r="W76" i="1"/>
  <c r="X76" i="1" s="1"/>
  <c r="W2" i="1"/>
  <c r="X2" i="1" s="1"/>
  <c r="AK2" i="1" l="1"/>
  <c r="AL2" i="1" s="1"/>
  <c r="AM2" i="1" s="1"/>
  <c r="AK3" i="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K32" i="1"/>
  <c r="AL32" i="1" s="1"/>
  <c r="AM32" i="1" s="1"/>
  <c r="AK33" i="1"/>
  <c r="AL33" i="1" s="1"/>
  <c r="AM33" i="1" s="1"/>
  <c r="AK34" i="1"/>
  <c r="AL34" i="1" s="1"/>
  <c r="AM34" i="1" s="1"/>
  <c r="AK35" i="1"/>
  <c r="AL35" i="1" s="1"/>
  <c r="AM35" i="1" s="1"/>
  <c r="AK36" i="1"/>
  <c r="AL36" i="1" s="1"/>
  <c r="AM36" i="1" s="1"/>
  <c r="AK37" i="1"/>
  <c r="AL37" i="1" s="1"/>
  <c r="AM37" i="1" s="1"/>
  <c r="AK38" i="1"/>
  <c r="AL38" i="1" s="1"/>
  <c r="AM38" i="1" s="1"/>
  <c r="AK39" i="1"/>
  <c r="AL39" i="1" s="1"/>
  <c r="AM39" i="1" s="1"/>
  <c r="AK40" i="1"/>
  <c r="AL40" i="1" s="1"/>
  <c r="AM40" i="1" s="1"/>
  <c r="AK41" i="1"/>
  <c r="AL41" i="1" s="1"/>
  <c r="AM41" i="1" s="1"/>
  <c r="AK42" i="1"/>
  <c r="AL42" i="1" s="1"/>
  <c r="AM42" i="1" s="1"/>
  <c r="AK43" i="1"/>
  <c r="AL43" i="1" s="1"/>
  <c r="AM43" i="1" s="1"/>
  <c r="AK44" i="1"/>
  <c r="AL44" i="1" s="1"/>
  <c r="AM44" i="1" s="1"/>
  <c r="AK45" i="1"/>
  <c r="AL45" i="1" s="1"/>
  <c r="AM45" i="1" s="1"/>
  <c r="AK46" i="1"/>
  <c r="AL46" i="1" s="1"/>
  <c r="AM46" i="1" s="1"/>
  <c r="AK47" i="1"/>
  <c r="AL47" i="1" s="1"/>
  <c r="AM47" i="1" s="1"/>
  <c r="AK48" i="1"/>
  <c r="AL48" i="1" s="1"/>
  <c r="AM48" i="1" s="1"/>
  <c r="AK49" i="1"/>
  <c r="AL49" i="1" s="1"/>
  <c r="AM49" i="1" s="1"/>
  <c r="AK50" i="1"/>
  <c r="AL50" i="1" s="1"/>
  <c r="AM50" i="1" s="1"/>
  <c r="AK51" i="1"/>
  <c r="AL51" i="1" s="1"/>
  <c r="AM51" i="1" s="1"/>
  <c r="AK53" i="1"/>
  <c r="AL53" i="1" s="1"/>
  <c r="AM53" i="1" s="1"/>
  <c r="AK54" i="1"/>
  <c r="AL54" i="1" s="1"/>
  <c r="AM54" i="1" s="1"/>
  <c r="AK55" i="1"/>
  <c r="AL55" i="1" s="1"/>
  <c r="AM55" i="1" s="1"/>
  <c r="AK56" i="1"/>
  <c r="AL56" i="1" s="1"/>
  <c r="AM56" i="1" s="1"/>
  <c r="AK57" i="1"/>
  <c r="AL57" i="1" s="1"/>
  <c r="AM57" i="1" s="1"/>
  <c r="AK58" i="1"/>
  <c r="AL58" i="1" s="1"/>
  <c r="AM58" i="1" s="1"/>
  <c r="AK59" i="1"/>
  <c r="AL59" i="1" s="1"/>
  <c r="AM59" i="1" s="1"/>
  <c r="AK60" i="1"/>
  <c r="AL60" i="1" s="1"/>
  <c r="AM60" i="1" s="1"/>
  <c r="AK61" i="1"/>
  <c r="AL61" i="1" s="1"/>
  <c r="AM61" i="1" s="1"/>
  <c r="AK62" i="1"/>
  <c r="AL62" i="1" s="1"/>
  <c r="AM62" i="1" s="1"/>
  <c r="AK63" i="1"/>
  <c r="AL63" i="1" s="1"/>
  <c r="AM63" i="1" s="1"/>
  <c r="AK64" i="1"/>
  <c r="AL64" i="1" s="1"/>
  <c r="AM64" i="1" s="1"/>
  <c r="AK65" i="1"/>
  <c r="AL65" i="1" s="1"/>
  <c r="AM65" i="1" s="1"/>
  <c r="AK66" i="1"/>
  <c r="AL66" i="1" s="1"/>
  <c r="AM66" i="1" s="1"/>
  <c r="AK67" i="1"/>
  <c r="AL67" i="1" s="1"/>
  <c r="AM67" i="1" s="1"/>
  <c r="AK68" i="1"/>
  <c r="AL68" i="1" s="1"/>
  <c r="AM68" i="1" s="1"/>
  <c r="AK69" i="1"/>
  <c r="AL69" i="1" s="1"/>
  <c r="AM69" i="1" s="1"/>
  <c r="AK70" i="1"/>
  <c r="AL70" i="1" s="1"/>
  <c r="AM70" i="1" s="1"/>
  <c r="AK71" i="1"/>
  <c r="AL71" i="1" s="1"/>
  <c r="AM71" i="1" s="1"/>
  <c r="AK72" i="1"/>
  <c r="AL72" i="1" s="1"/>
  <c r="AM72" i="1" s="1"/>
  <c r="AK73" i="1"/>
  <c r="AL73" i="1" s="1"/>
  <c r="AM73" i="1" s="1"/>
  <c r="AK74" i="1"/>
  <c r="AL74" i="1" s="1"/>
  <c r="AM74" i="1" s="1"/>
  <c r="AK75" i="1"/>
  <c r="AL75" i="1" s="1"/>
  <c r="AM75" i="1" s="1"/>
  <c r="AK76" i="1"/>
  <c r="AL76" i="1" s="1"/>
  <c r="AM76" i="1" s="1"/>
  <c r="AK77" i="1"/>
  <c r="AL77" i="1" s="1"/>
  <c r="AM77" i="1" s="1"/>
  <c r="AK78" i="1"/>
  <c r="AL78" i="1" s="1"/>
  <c r="AM78" i="1" s="1"/>
  <c r="AK79" i="1"/>
  <c r="AL79" i="1" s="1"/>
  <c r="AM79" i="1" s="1"/>
  <c r="AK80" i="1"/>
  <c r="AL80" i="1" s="1"/>
  <c r="AM80" i="1" s="1"/>
  <c r="AG3" i="1"/>
  <c r="AH3" i="1" s="1"/>
  <c r="AG4" i="1"/>
  <c r="AH4" i="1" s="1"/>
  <c r="AG5" i="1"/>
  <c r="AH5" i="1" s="1"/>
  <c r="AG6" i="1"/>
  <c r="AH6" i="1" s="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G33" i="1"/>
  <c r="AH33" i="1" s="1"/>
  <c r="AG34" i="1"/>
  <c r="AH34" i="1" s="1"/>
  <c r="AG35" i="1"/>
  <c r="AH35" i="1" s="1"/>
  <c r="AG36" i="1"/>
  <c r="AH36" i="1" s="1"/>
  <c r="AG37" i="1"/>
  <c r="AH37" i="1" s="1"/>
  <c r="AG38" i="1"/>
  <c r="AH38" i="1" s="1"/>
  <c r="AG39" i="1"/>
  <c r="AH39" i="1" s="1"/>
  <c r="AG40" i="1"/>
  <c r="AH40" i="1" s="1"/>
  <c r="AG41" i="1"/>
  <c r="AH41" i="1" s="1"/>
  <c r="AG42" i="1"/>
  <c r="AH42" i="1" s="1"/>
  <c r="AG43" i="1"/>
  <c r="AH43" i="1" s="1"/>
  <c r="AG44" i="1"/>
  <c r="AH44" i="1" s="1"/>
  <c r="AG45" i="1"/>
  <c r="AH45" i="1" s="1"/>
  <c r="AG46" i="1"/>
  <c r="AH46" i="1" s="1"/>
  <c r="AG47" i="1"/>
  <c r="AH47" i="1" s="1"/>
  <c r="AG48" i="1"/>
  <c r="AH48" i="1" s="1"/>
  <c r="AG49" i="1"/>
  <c r="AH49" i="1" s="1"/>
  <c r="AG50" i="1"/>
  <c r="AH50" i="1" s="1"/>
  <c r="AG51" i="1"/>
  <c r="AH51" i="1" s="1"/>
  <c r="AG53" i="1"/>
  <c r="AH53" i="1" s="1"/>
  <c r="AG54" i="1"/>
  <c r="AH54" i="1" s="1"/>
  <c r="AG55" i="1"/>
  <c r="AH55" i="1" s="1"/>
  <c r="AG56" i="1"/>
  <c r="AH56" i="1" s="1"/>
  <c r="AG57" i="1"/>
  <c r="AH57" i="1" s="1"/>
  <c r="AG58" i="1"/>
  <c r="AH58" i="1" s="1"/>
  <c r="AG59" i="1"/>
  <c r="AH59" i="1" s="1"/>
  <c r="AG60" i="1"/>
  <c r="AH60" i="1" s="1"/>
  <c r="AG61" i="1"/>
  <c r="AH61" i="1" s="1"/>
  <c r="AG62" i="1"/>
  <c r="AH62" i="1" s="1"/>
  <c r="AG63" i="1"/>
  <c r="AH63" i="1" s="1"/>
  <c r="AG64" i="1"/>
  <c r="AH64" i="1" s="1"/>
  <c r="AG65" i="1"/>
  <c r="AH65" i="1" s="1"/>
  <c r="AG66" i="1"/>
  <c r="AH66" i="1" s="1"/>
  <c r="AG67" i="1"/>
  <c r="AH67" i="1" s="1"/>
  <c r="AG68" i="1"/>
  <c r="AH68" i="1" s="1"/>
  <c r="AG69" i="1"/>
  <c r="AH69" i="1" s="1"/>
  <c r="AG70" i="1"/>
  <c r="AH70" i="1" s="1"/>
  <c r="AG71" i="1"/>
  <c r="AH71" i="1" s="1"/>
  <c r="AG72" i="1"/>
  <c r="AH72" i="1" s="1"/>
  <c r="AG73" i="1"/>
  <c r="AH73" i="1" s="1"/>
  <c r="AG74" i="1"/>
  <c r="AH74" i="1" s="1"/>
  <c r="AG75" i="1"/>
  <c r="AH75" i="1" s="1"/>
  <c r="AG76" i="1"/>
  <c r="AH76" i="1" s="1"/>
  <c r="AG77" i="1"/>
  <c r="AH77" i="1" s="1"/>
  <c r="AG78" i="1"/>
  <c r="AH78" i="1" s="1"/>
  <c r="AG79" i="1"/>
  <c r="AH79" i="1" s="1"/>
  <c r="AG80" i="1"/>
  <c r="AH80"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AC32" i="1"/>
  <c r="AD32" i="1" s="1"/>
  <c r="AE32" i="1" s="1"/>
  <c r="AC33" i="1"/>
  <c r="AD33" i="1" s="1"/>
  <c r="AE33" i="1" s="1"/>
  <c r="AC34" i="1"/>
  <c r="AD34" i="1" s="1"/>
  <c r="AE34" i="1" s="1"/>
  <c r="AC35" i="1"/>
  <c r="AD35" i="1" s="1"/>
  <c r="AE35" i="1" s="1"/>
  <c r="AC36" i="1"/>
  <c r="AD36" i="1" s="1"/>
  <c r="AE36" i="1" s="1"/>
  <c r="AC37" i="1"/>
  <c r="AD37" i="1" s="1"/>
  <c r="AE37" i="1" s="1"/>
  <c r="AC38" i="1"/>
  <c r="AD38" i="1" s="1"/>
  <c r="AE38" i="1" s="1"/>
  <c r="AC39" i="1"/>
  <c r="AD39" i="1" s="1"/>
  <c r="AE39" i="1" s="1"/>
  <c r="AC40" i="1"/>
  <c r="AD40" i="1" s="1"/>
  <c r="AE40" i="1" s="1"/>
  <c r="AC41" i="1"/>
  <c r="AD41" i="1" s="1"/>
  <c r="AE41" i="1" s="1"/>
  <c r="AC42" i="1"/>
  <c r="AD42" i="1" s="1"/>
  <c r="AE42" i="1" s="1"/>
  <c r="AC43" i="1"/>
  <c r="AD43" i="1" s="1"/>
  <c r="AE43" i="1" s="1"/>
  <c r="AC44" i="1"/>
  <c r="AD44" i="1" s="1"/>
  <c r="AE44" i="1" s="1"/>
  <c r="AC45" i="1"/>
  <c r="AD45" i="1" s="1"/>
  <c r="AE45" i="1" s="1"/>
  <c r="AC46" i="1"/>
  <c r="AD46" i="1" s="1"/>
  <c r="AE46" i="1" s="1"/>
  <c r="AC47" i="1"/>
  <c r="AD47" i="1" s="1"/>
  <c r="AE47" i="1" s="1"/>
  <c r="AC48" i="1"/>
  <c r="AD48" i="1" s="1"/>
  <c r="AE48" i="1" s="1"/>
  <c r="AC49" i="1"/>
  <c r="AD49" i="1" s="1"/>
  <c r="AE49" i="1" s="1"/>
  <c r="AC50" i="1"/>
  <c r="AD50" i="1" s="1"/>
  <c r="AE50" i="1" s="1"/>
  <c r="AC51" i="1"/>
  <c r="AD51" i="1" s="1"/>
  <c r="AE51" i="1" s="1"/>
  <c r="AC53" i="1"/>
  <c r="AD53" i="1" s="1"/>
  <c r="AE53" i="1" s="1"/>
  <c r="AC54" i="1"/>
  <c r="AD54" i="1" s="1"/>
  <c r="AE54" i="1" s="1"/>
  <c r="AC55" i="1"/>
  <c r="AD55" i="1" s="1"/>
  <c r="AE55" i="1" s="1"/>
  <c r="AC56" i="1"/>
  <c r="AD56" i="1" s="1"/>
  <c r="AE56" i="1" s="1"/>
  <c r="AC57" i="1"/>
  <c r="AD57" i="1" s="1"/>
  <c r="AE57" i="1" s="1"/>
  <c r="AC58" i="1"/>
  <c r="AD58" i="1" s="1"/>
  <c r="AE58" i="1" s="1"/>
  <c r="AC59" i="1"/>
  <c r="AD59" i="1" s="1"/>
  <c r="AE59" i="1" s="1"/>
  <c r="AC60" i="1"/>
  <c r="AD60" i="1" s="1"/>
  <c r="AE60" i="1" s="1"/>
  <c r="AC61" i="1"/>
  <c r="AD61" i="1" s="1"/>
  <c r="AE61" i="1" s="1"/>
  <c r="AC62" i="1"/>
  <c r="AD62" i="1" s="1"/>
  <c r="AE62" i="1" s="1"/>
  <c r="AC63" i="1"/>
  <c r="AD63" i="1" s="1"/>
  <c r="AE63" i="1" s="1"/>
  <c r="AC64" i="1"/>
  <c r="AD64" i="1" s="1"/>
  <c r="AE64" i="1" s="1"/>
  <c r="AC65" i="1"/>
  <c r="AD65" i="1" s="1"/>
  <c r="AE65" i="1" s="1"/>
  <c r="AC66" i="1"/>
  <c r="AD66" i="1" s="1"/>
  <c r="AE66" i="1" s="1"/>
  <c r="AC67" i="1"/>
  <c r="AD67" i="1" s="1"/>
  <c r="AE67" i="1" s="1"/>
  <c r="AC68" i="1"/>
  <c r="AD68" i="1" s="1"/>
  <c r="AE68" i="1" s="1"/>
  <c r="AC69" i="1"/>
  <c r="AD69" i="1" s="1"/>
  <c r="AE69" i="1" s="1"/>
  <c r="AC70" i="1"/>
  <c r="AD70" i="1" s="1"/>
  <c r="AE70" i="1" s="1"/>
  <c r="AC71" i="1"/>
  <c r="AD71" i="1" s="1"/>
  <c r="AE71" i="1" s="1"/>
  <c r="AC72" i="1"/>
  <c r="AD72" i="1" s="1"/>
  <c r="AE72" i="1" s="1"/>
  <c r="AC73" i="1"/>
  <c r="AD73" i="1" s="1"/>
  <c r="AE73" i="1" s="1"/>
  <c r="AC74" i="1"/>
  <c r="AD74" i="1" s="1"/>
  <c r="AE74" i="1" s="1"/>
  <c r="AC75" i="1"/>
  <c r="AD75" i="1" s="1"/>
  <c r="AE75" i="1" s="1"/>
  <c r="AC76" i="1"/>
  <c r="AD76" i="1" s="1"/>
  <c r="AE76" i="1" s="1"/>
  <c r="AC77" i="1"/>
  <c r="AD77" i="1" s="1"/>
  <c r="AE77" i="1" s="1"/>
  <c r="AC78" i="1"/>
  <c r="AD78" i="1" s="1"/>
  <c r="AE78" i="1" s="1"/>
  <c r="AC79" i="1"/>
  <c r="AD79" i="1" s="1"/>
  <c r="AE79" i="1" s="1"/>
  <c r="AC80" i="1"/>
  <c r="AD80" i="1" s="1"/>
  <c r="AE80" i="1" s="1"/>
  <c r="S3" i="1"/>
  <c r="T3" i="1" s="1"/>
  <c r="S4" i="1"/>
  <c r="T4" i="1" s="1"/>
  <c r="S5" i="1"/>
  <c r="T5" i="1" s="1"/>
  <c r="S6" i="1"/>
  <c r="T6"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S27" i="1"/>
  <c r="T27" i="1" s="1"/>
  <c r="S28" i="1"/>
  <c r="T28" i="1" s="1"/>
  <c r="S29" i="1"/>
  <c r="T29" i="1" s="1"/>
  <c r="S30" i="1"/>
  <c r="T30" i="1" s="1"/>
  <c r="S31" i="1"/>
  <c r="T31" i="1" s="1"/>
  <c r="S32" i="1"/>
  <c r="T32" i="1" s="1"/>
  <c r="S33" i="1"/>
  <c r="T33" i="1" s="1"/>
  <c r="S34" i="1"/>
  <c r="T34" i="1" s="1"/>
  <c r="S35" i="1"/>
  <c r="T35" i="1" s="1"/>
  <c r="S36" i="1"/>
  <c r="T36" i="1" s="1"/>
  <c r="S37" i="1"/>
  <c r="T37" i="1" s="1"/>
  <c r="S38" i="1"/>
  <c r="T38" i="1" s="1"/>
  <c r="S39" i="1"/>
  <c r="T39" i="1" s="1"/>
  <c r="S40" i="1"/>
  <c r="T40" i="1" s="1"/>
  <c r="S41" i="1"/>
  <c r="T41" i="1" s="1"/>
  <c r="S42" i="1"/>
  <c r="T42" i="1" s="1"/>
  <c r="S43" i="1"/>
  <c r="T43" i="1" s="1"/>
  <c r="S44" i="1"/>
  <c r="T44" i="1" s="1"/>
  <c r="S45" i="1"/>
  <c r="T45" i="1" s="1"/>
  <c r="S46" i="1"/>
  <c r="T46" i="1" s="1"/>
  <c r="S47" i="1"/>
  <c r="T47" i="1" s="1"/>
  <c r="S48" i="1"/>
  <c r="T48" i="1" s="1"/>
  <c r="S49" i="1"/>
  <c r="T49" i="1" s="1"/>
  <c r="S50" i="1"/>
  <c r="T50" i="1" s="1"/>
  <c r="S51" i="1"/>
  <c r="T51" i="1" s="1"/>
  <c r="S55" i="1"/>
  <c r="T55" i="1" s="1"/>
  <c r="S56" i="1"/>
  <c r="T56" i="1" s="1"/>
  <c r="S57" i="1"/>
  <c r="T57" i="1" s="1"/>
  <c r="S58" i="1"/>
  <c r="T58" i="1" s="1"/>
  <c r="S59" i="1"/>
  <c r="T59" i="1" s="1"/>
  <c r="S60" i="1"/>
  <c r="T60" i="1" s="1"/>
  <c r="S61" i="1"/>
  <c r="T61" i="1" s="1"/>
  <c r="S62" i="1"/>
  <c r="T62" i="1" s="1"/>
  <c r="S65" i="1"/>
  <c r="T65" i="1" s="1"/>
  <c r="S66" i="1"/>
  <c r="T66" i="1" s="1"/>
  <c r="S75" i="1"/>
  <c r="T75" i="1" s="1"/>
  <c r="S76" i="1"/>
  <c r="T76" i="1" s="1"/>
  <c r="S2" i="1"/>
  <c r="T2" i="1" s="1"/>
  <c r="N3" i="1"/>
  <c r="O3" i="1" s="1"/>
  <c r="N4" i="1"/>
  <c r="O4" i="1" s="1"/>
  <c r="N5" i="1"/>
  <c r="O5" i="1" s="1"/>
  <c r="N6" i="1"/>
  <c r="O6" i="1" s="1"/>
  <c r="N7" i="1"/>
  <c r="O7" i="1" s="1"/>
  <c r="N8" i="1"/>
  <c r="O8" i="1" s="1"/>
  <c r="N9" i="1"/>
  <c r="O9" i="1" s="1"/>
  <c r="N10" i="1"/>
  <c r="O10" i="1" s="1"/>
  <c r="N11" i="1"/>
  <c r="O11" i="1" s="1"/>
  <c r="N12" i="1"/>
  <c r="O12" i="1" s="1"/>
  <c r="N13" i="1"/>
  <c r="O13" i="1" s="1"/>
  <c r="N14" i="1"/>
  <c r="O14" i="1" s="1"/>
  <c r="N15" i="1"/>
  <c r="O15" i="1" s="1"/>
  <c r="N16" i="1"/>
  <c r="O16" i="1" s="1"/>
  <c r="N17" i="1"/>
  <c r="O17" i="1" s="1"/>
  <c r="N18" i="1"/>
  <c r="O18" i="1" s="1"/>
  <c r="N19" i="1"/>
  <c r="O19" i="1" s="1"/>
  <c r="N20" i="1"/>
  <c r="O20" i="1" s="1"/>
  <c r="N21" i="1"/>
  <c r="O21" i="1" s="1"/>
  <c r="N22" i="1"/>
  <c r="O22" i="1" s="1"/>
  <c r="N23" i="1"/>
  <c r="O23" i="1" s="1"/>
  <c r="N24" i="1"/>
  <c r="O24" i="1" s="1"/>
  <c r="N25" i="1"/>
  <c r="O25" i="1" s="1"/>
  <c r="N26" i="1"/>
  <c r="O26" i="1" s="1"/>
  <c r="N27" i="1"/>
  <c r="O27" i="1" s="1"/>
  <c r="N28" i="1"/>
  <c r="O28" i="1" s="1"/>
  <c r="N29" i="1"/>
  <c r="O29" i="1" s="1"/>
  <c r="N30" i="1"/>
  <c r="O30" i="1" s="1"/>
  <c r="N31" i="1"/>
  <c r="O31" i="1" s="1"/>
  <c r="N32" i="1"/>
  <c r="O32" i="1" s="1"/>
  <c r="N33" i="1"/>
  <c r="O33" i="1" s="1"/>
  <c r="N34" i="1"/>
  <c r="O34" i="1" s="1"/>
  <c r="N35" i="1"/>
  <c r="O35" i="1" s="1"/>
  <c r="N36" i="1"/>
  <c r="O36" i="1" s="1"/>
  <c r="N37" i="1"/>
  <c r="O37" i="1" s="1"/>
  <c r="N38" i="1"/>
  <c r="O38" i="1" s="1"/>
  <c r="N39" i="1"/>
  <c r="O39" i="1" s="1"/>
  <c r="N40" i="1"/>
  <c r="O40" i="1" s="1"/>
  <c r="N41" i="1"/>
  <c r="O41" i="1" s="1"/>
  <c r="N42" i="1"/>
  <c r="O42" i="1" s="1"/>
  <c r="N43" i="1"/>
  <c r="O43" i="1" s="1"/>
  <c r="N44" i="1"/>
  <c r="O44" i="1" s="1"/>
  <c r="N45" i="1"/>
  <c r="O45" i="1" s="1"/>
  <c r="N46" i="1"/>
  <c r="O46" i="1" s="1"/>
  <c r="N47" i="1"/>
  <c r="O47" i="1" s="1"/>
  <c r="N48" i="1"/>
  <c r="O48" i="1" s="1"/>
  <c r="N49" i="1"/>
  <c r="O49" i="1" s="1"/>
  <c r="N50" i="1"/>
  <c r="O50" i="1" s="1"/>
  <c r="N51" i="1"/>
  <c r="O51" i="1" s="1"/>
  <c r="N55" i="1"/>
  <c r="O55" i="1" s="1"/>
  <c r="N56" i="1"/>
  <c r="O56" i="1" s="1"/>
  <c r="N57" i="1"/>
  <c r="O57" i="1" s="1"/>
  <c r="N58" i="1"/>
  <c r="O58" i="1" s="1"/>
  <c r="N59" i="1"/>
  <c r="O59" i="1" s="1"/>
  <c r="N60" i="1"/>
  <c r="O60" i="1" s="1"/>
  <c r="N61" i="1"/>
  <c r="O61" i="1" s="1"/>
  <c r="N62" i="1"/>
  <c r="O62" i="1" s="1"/>
  <c r="N65" i="1"/>
  <c r="O65" i="1" s="1"/>
  <c r="N66" i="1"/>
  <c r="O66" i="1" s="1"/>
  <c r="N75" i="1"/>
  <c r="O75" i="1" s="1"/>
  <c r="N76" i="1"/>
  <c r="O76" i="1" s="1"/>
  <c r="N2" i="1"/>
  <c r="O2" i="1" s="1"/>
  <c r="V79" i="1"/>
  <c r="V63" i="1"/>
  <c r="W63" i="1" s="1"/>
  <c r="X63" i="1" s="1"/>
  <c r="V77" i="1"/>
  <c r="W77" i="1" s="1"/>
  <c r="X77" i="1" s="1"/>
  <c r="V73" i="1"/>
  <c r="V53" i="1"/>
  <c r="V71" i="1"/>
  <c r="W71" i="1" s="1"/>
  <c r="X71" i="1" s="1"/>
  <c r="V70" i="1"/>
  <c r="W70" i="1" s="1"/>
  <c r="X70" i="1" s="1"/>
  <c r="V72" i="1"/>
  <c r="W72" i="1" s="1"/>
  <c r="X72" i="1" s="1"/>
  <c r="V64" i="1"/>
  <c r="W64" i="1" s="1"/>
  <c r="X64" i="1" s="1"/>
  <c r="V69" i="1"/>
  <c r="W69" i="1" s="1"/>
  <c r="X69" i="1" s="1"/>
  <c r="V78" i="1"/>
  <c r="W78" i="1" s="1"/>
  <c r="X78" i="1" s="1"/>
  <c r="V80" i="1"/>
  <c r="W80" i="1" s="1"/>
  <c r="X80" i="1" s="1"/>
  <c r="V68" i="1"/>
  <c r="W68" i="1" s="1"/>
  <c r="X68" i="1" s="1"/>
  <c r="R79" i="1"/>
  <c r="S79" i="1" s="1"/>
  <c r="T79" i="1" s="1"/>
  <c r="R63" i="1"/>
  <c r="S63" i="1" s="1"/>
  <c r="T63" i="1" s="1"/>
  <c r="R77" i="1"/>
  <c r="S77" i="1" s="1"/>
  <c r="T77" i="1" s="1"/>
  <c r="R73" i="1"/>
  <c r="S73" i="1" s="1"/>
  <c r="T73" i="1" s="1"/>
  <c r="R53" i="1"/>
  <c r="S53" i="1" s="1"/>
  <c r="T53" i="1" s="1"/>
  <c r="R71" i="1"/>
  <c r="S71" i="1" s="1"/>
  <c r="T71" i="1" s="1"/>
  <c r="R70" i="1"/>
  <c r="S70" i="1" s="1"/>
  <c r="T70" i="1" s="1"/>
  <c r="R72" i="1"/>
  <c r="S72" i="1" s="1"/>
  <c r="T72" i="1" s="1"/>
  <c r="R64" i="1"/>
  <c r="S64" i="1" s="1"/>
  <c r="T64" i="1" s="1"/>
  <c r="R69" i="1"/>
  <c r="S69" i="1" s="1"/>
  <c r="T69" i="1" s="1"/>
  <c r="R78" i="1"/>
  <c r="S78" i="1" s="1"/>
  <c r="T78" i="1" s="1"/>
  <c r="R80" i="1"/>
  <c r="S80" i="1" s="1"/>
  <c r="T80" i="1" s="1"/>
  <c r="R68" i="1"/>
  <c r="S68" i="1" s="1"/>
  <c r="T68" i="1" s="1"/>
  <c r="V67" i="1"/>
  <c r="W74" i="1"/>
  <c r="X74" i="1" s="1"/>
  <c r="W54" i="1"/>
  <c r="X54" i="1" s="1"/>
  <c r="R67" i="1"/>
  <c r="S67" i="1" s="1"/>
  <c r="T67" i="1" s="1"/>
  <c r="S74" i="1"/>
  <c r="T74" i="1" s="1"/>
  <c r="S54" i="1"/>
  <c r="T54" i="1" s="1"/>
  <c r="N74" i="1"/>
  <c r="O74" i="1" s="1"/>
  <c r="M67" i="1"/>
  <c r="N67" i="1" s="1"/>
  <c r="O67" i="1" s="1"/>
  <c r="N54" i="1"/>
  <c r="O54" i="1" s="1"/>
  <c r="M53" i="1"/>
  <c r="N53" i="1" s="1"/>
  <c r="O53" i="1" s="1"/>
  <c r="M63" i="1"/>
  <c r="N63" i="1" s="1"/>
  <c r="O63" i="1" s="1"/>
  <c r="M64" i="1"/>
  <c r="N64" i="1" s="1"/>
  <c r="O64" i="1" s="1"/>
  <c r="M68" i="1"/>
  <c r="N68" i="1" s="1"/>
  <c r="O68" i="1" s="1"/>
  <c r="M69" i="1"/>
  <c r="N69" i="1" s="1"/>
  <c r="O69" i="1" s="1"/>
  <c r="M70" i="1"/>
  <c r="N70" i="1" s="1"/>
  <c r="O70" i="1" s="1"/>
  <c r="M71" i="1"/>
  <c r="N71" i="1" s="1"/>
  <c r="O71" i="1" s="1"/>
  <c r="M72" i="1"/>
  <c r="N72" i="1" s="1"/>
  <c r="O72" i="1" s="1"/>
  <c r="M73" i="1"/>
  <c r="N73" i="1" s="1"/>
  <c r="O73" i="1" s="1"/>
  <c r="M77" i="1"/>
  <c r="N77" i="1" s="1"/>
  <c r="O77" i="1" s="1"/>
  <c r="M78" i="1"/>
  <c r="N78" i="1" s="1"/>
  <c r="O78" i="1" s="1"/>
  <c r="M79" i="1"/>
  <c r="N79" i="1" s="1"/>
  <c r="O79" i="1" s="1"/>
  <c r="M80" i="1"/>
  <c r="N80" i="1" s="1"/>
  <c r="O80" i="1" s="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J33" i="1"/>
  <c r="Y33" i="1" s="1"/>
  <c r="J34" i="1"/>
  <c r="Y34" i="1" s="1"/>
  <c r="J35" i="1"/>
  <c r="Y35" i="1" s="1"/>
  <c r="J36" i="1"/>
  <c r="Y36" i="1" s="1"/>
  <c r="J37" i="1"/>
  <c r="Y37" i="1" s="1"/>
  <c r="J38" i="1"/>
  <c r="Y38" i="1" s="1"/>
  <c r="J39" i="1"/>
  <c r="Y39" i="1" s="1"/>
  <c r="J40" i="1"/>
  <c r="Y40" i="1" s="1"/>
  <c r="J41" i="1"/>
  <c r="Y41" i="1" s="1"/>
  <c r="J42" i="1"/>
  <c r="Y42" i="1" s="1"/>
  <c r="J43" i="1"/>
  <c r="Y43" i="1" s="1"/>
  <c r="J44" i="1"/>
  <c r="Y44" i="1" s="1"/>
  <c r="J45" i="1"/>
  <c r="Y45" i="1" s="1"/>
  <c r="J46" i="1"/>
  <c r="Y46" i="1" s="1"/>
  <c r="J47" i="1"/>
  <c r="Y47" i="1" s="1"/>
  <c r="J48" i="1"/>
  <c r="Y48" i="1" s="1"/>
  <c r="J49" i="1"/>
  <c r="Y49" i="1" s="1"/>
  <c r="J50" i="1"/>
  <c r="Y50" i="1" s="1"/>
  <c r="J51" i="1"/>
  <c r="Y51" i="1" s="1"/>
  <c r="J52" i="1"/>
  <c r="Y52" i="1" s="1"/>
  <c r="J53" i="1"/>
  <c r="Y53" i="1" s="1"/>
  <c r="J54" i="1"/>
  <c r="Y54" i="1" s="1"/>
  <c r="J55" i="1"/>
  <c r="Y55" i="1" s="1"/>
  <c r="J56" i="1"/>
  <c r="Y56" i="1" s="1"/>
  <c r="J57" i="1"/>
  <c r="Y57" i="1" s="1"/>
  <c r="J58" i="1"/>
  <c r="Y58" i="1" s="1"/>
  <c r="J59" i="1"/>
  <c r="Y59" i="1" s="1"/>
  <c r="J60" i="1"/>
  <c r="Y60" i="1" s="1"/>
  <c r="J61" i="1"/>
  <c r="Y61" i="1" s="1"/>
  <c r="J62" i="1"/>
  <c r="Y62" i="1" s="1"/>
  <c r="J63" i="1"/>
  <c r="Y63" i="1" s="1"/>
  <c r="J64" i="1"/>
  <c r="Y64" i="1" s="1"/>
  <c r="J65" i="1"/>
  <c r="Y65" i="1" s="1"/>
  <c r="J66" i="1"/>
  <c r="Y66" i="1" s="1"/>
  <c r="J67" i="1"/>
  <c r="Y67" i="1" s="1"/>
  <c r="J68" i="1"/>
  <c r="Y68" i="1" s="1"/>
  <c r="J69" i="1"/>
  <c r="Y69" i="1" s="1"/>
  <c r="J70" i="1"/>
  <c r="Y70" i="1" s="1"/>
  <c r="J71" i="1"/>
  <c r="Y71" i="1" s="1"/>
  <c r="J72" i="1"/>
  <c r="Y72" i="1" s="1"/>
  <c r="J73" i="1"/>
  <c r="Y73" i="1" s="1"/>
  <c r="J74" i="1"/>
  <c r="Y74" i="1" s="1"/>
  <c r="J75" i="1"/>
  <c r="Y75" i="1" s="1"/>
  <c r="J76" i="1"/>
  <c r="Y76" i="1" s="1"/>
  <c r="J77" i="1"/>
  <c r="Y77" i="1" s="1"/>
  <c r="J78" i="1"/>
  <c r="Y78" i="1" s="1"/>
  <c r="J79" i="1"/>
  <c r="Y79" i="1" s="1"/>
  <c r="J80" i="1"/>
  <c r="Y80" i="1" s="1"/>
  <c r="W79" i="1" l="1"/>
  <c r="X79" i="1" s="1"/>
  <c r="W73" i="1"/>
  <c r="X73" i="1" s="1"/>
  <c r="W67" i="1"/>
  <c r="X67" i="1" s="1"/>
  <c r="W53" i="1"/>
  <c r="X53" i="1" s="1"/>
  <c r="AG2" i="1"/>
  <c r="AH2" i="1" s="1"/>
  <c r="AC2" i="1"/>
  <c r="AD2" i="1" s="1"/>
  <c r="AE2" i="1" s="1"/>
  <c r="J2" i="1"/>
  <c r="Y2" i="1" s="1"/>
</calcChain>
</file>

<file path=xl/sharedStrings.xml><?xml version="1.0" encoding="utf-8"?>
<sst xmlns="http://schemas.openxmlformats.org/spreadsheetml/2006/main" count="693" uniqueCount="230">
  <si>
    <t>Active Transportation</t>
  </si>
  <si>
    <t>National Average</t>
  </si>
  <si>
    <t>Density</t>
  </si>
  <si>
    <t>Exurban</t>
  </si>
  <si>
    <t>2006 Population</t>
  </si>
  <si>
    <t>Active Core</t>
  </si>
  <si>
    <t>Transit Suburb</t>
  </si>
  <si>
    <t>Auto Suburb</t>
  </si>
  <si>
    <t>Total</t>
  </si>
  <si>
    <t>notes</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</si>
  <si>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</si>
  <si>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</si>
  <si>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</si>
  <si>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</si>
  <si>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</si>
  <si>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</si>
  <si>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</si>
  <si>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</si>
  <si>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CMA Total</t>
  </si>
  <si>
    <t>2006
Population</t>
  </si>
  <si>
    <t>2006
Population
(%)</t>
  </si>
  <si>
    <t>2016
Population</t>
  </si>
  <si>
    <t>2016
Population
(%)</t>
  </si>
  <si>
    <t>Population Growth
2006-2016</t>
  </si>
  <si>
    <t>599350001.00</t>
  </si>
  <si>
    <t>599350002.00</t>
  </si>
  <si>
    <t>599350003.01</t>
  </si>
  <si>
    <t>599350003.02</t>
  </si>
  <si>
    <t>599350004.00</t>
  </si>
  <si>
    <t>599350005.00</t>
  </si>
  <si>
    <t>599350006.00</t>
  </si>
  <si>
    <t>599350007.00</t>
  </si>
  <si>
    <t>599350008.00</t>
  </si>
  <si>
    <t>599350009.00</t>
  </si>
  <si>
    <t>599350010.00</t>
  </si>
  <si>
    <t>599350011.00</t>
  </si>
  <si>
    <t>599350012.00</t>
  </si>
  <si>
    <t>599350013.01</t>
  </si>
  <si>
    <t>599350013.02</t>
  </si>
  <si>
    <t>599350014.01</t>
  </si>
  <si>
    <t>599350014.02</t>
  </si>
  <si>
    <t>599350100.00</t>
  </si>
  <si>
    <t>599350101.00</t>
  </si>
  <si>
    <t>599350102.00</t>
  </si>
  <si>
    <t>599350103.00</t>
  </si>
  <si>
    <t>599350104.00</t>
  </si>
  <si>
    <t>599350110.00</t>
  </si>
  <si>
    <t>599350111.01</t>
  </si>
  <si>
    <t>599350111.02</t>
  </si>
  <si>
    <t>599350120.00</t>
  </si>
  <si>
    <t>599350121.01</t>
  </si>
  <si>
    <t>599350121.02</t>
  </si>
  <si>
    <t>599350121.03</t>
  </si>
  <si>
    <t>599350121.04</t>
  </si>
  <si>
    <t>599350122.00</t>
  </si>
  <si>
    <t>599350123.01</t>
  </si>
  <si>
    <t>599350123.02</t>
  </si>
  <si>
    <t>599350124.00</t>
  </si>
  <si>
    <t>599350125.01</t>
  </si>
  <si>
    <t>599350125.02</t>
  </si>
  <si>
    <t>599350126.00</t>
  </si>
  <si>
    <t>599350127.00</t>
  </si>
  <si>
    <t>599350128.00</t>
  </si>
  <si>
    <t>599350129.01</t>
  </si>
  <si>
    <t>599350129.02</t>
  </si>
  <si>
    <t>599350130.01</t>
  </si>
  <si>
    <t>599350130.02</t>
  </si>
  <si>
    <t>599350131.00</t>
  </si>
  <si>
    <t>599350132.01</t>
  </si>
  <si>
    <t>599350132.03</t>
  </si>
  <si>
    <t>599350132.04</t>
  </si>
  <si>
    <t>599350133.00</t>
  </si>
  <si>
    <t>599350150.01</t>
  </si>
  <si>
    <t>599350150.02</t>
  </si>
  <si>
    <t>599350151.02</t>
  </si>
  <si>
    <t>599350151.03</t>
  </si>
  <si>
    <t>599350151.04</t>
  </si>
  <si>
    <t>599350152.00</t>
  </si>
  <si>
    <t>599350153.00</t>
  </si>
  <si>
    <t>599350154.01</t>
  </si>
  <si>
    <t>599350154.02</t>
  </si>
  <si>
    <t>599350155.01</t>
  </si>
  <si>
    <t>599350155.02</t>
  </si>
  <si>
    <t>599350156.01</t>
  </si>
  <si>
    <t>599350156.03</t>
  </si>
  <si>
    <t>599350156.04</t>
  </si>
  <si>
    <t>599350160.01</t>
  </si>
  <si>
    <t>599350160.02</t>
  </si>
  <si>
    <t>599350160.03</t>
  </si>
  <si>
    <t>599350170.00</t>
  </si>
  <si>
    <t>599350171.00</t>
  </si>
  <si>
    <t>599350180.01</t>
  </si>
  <si>
    <t>599350180.02</t>
  </si>
  <si>
    <t>9350156.03/156.01</t>
  </si>
  <si>
    <t>manual</t>
  </si>
  <si>
    <t>Unclassified</t>
  </si>
  <si>
    <t>n/a</t>
  </si>
  <si>
    <t>IRI, evidence of population but no census data. 2006 estimated data not used.</t>
  </si>
  <si>
    <t xml:space="preserve">split </t>
  </si>
  <si>
    <t>split</t>
  </si>
  <si>
    <t>Uvic</t>
  </si>
  <si>
    <t>UVic</t>
  </si>
  <si>
    <t>Burnside</t>
  </si>
  <si>
    <t>Victoria West</t>
  </si>
  <si>
    <t>Downtown</t>
  </si>
  <si>
    <t>IRI</t>
  </si>
  <si>
    <t>Sooke</t>
  </si>
  <si>
    <t>West Bay</t>
  </si>
  <si>
    <t>Happy Valley</t>
  </si>
  <si>
    <t>Langford Lake</t>
  </si>
  <si>
    <t xml:space="preserve">Bear Mountain </t>
  </si>
  <si>
    <t>Patricia Bay</t>
  </si>
  <si>
    <t>Camosun College area</t>
  </si>
  <si>
    <t>% Population Growth
2006-2016</t>
  </si>
  <si>
    <t>% of Total Population Growth
2006-2016</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</si>
  <si>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</si>
  <si>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</si>
  <si>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</si>
  <si>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</si>
  <si>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</si>
  <si>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</si>
  <si>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</si>
  <si>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</si>
  <si>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</si>
  <si>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</si>
  <si>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</si>
  <si>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</si>
  <si>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</si>
  <si>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</si>
  <si>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CFB Esquimalt</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</si>
  <si>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</si>
  <si>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</si>
  <si>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</si>
  <si>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</si>
  <si>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</si>
  <si>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</si>
  <si>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Victoria</t>
  </si>
  <si>
    <t>Neighbourhood</t>
  </si>
  <si>
    <t>128.00 ignored</t>
  </si>
  <si>
    <t>IRI, split from 156.03 (auto) &amp; 156.01 (exurb)</t>
  </si>
  <si>
    <t>180.01 ignored, no visible boundary change</t>
  </si>
  <si>
    <t>156.03 classification from 2006 used, because 156.01 still exists for 2016</t>
  </si>
  <si>
    <t>&lt;-- Moving Backward</t>
  </si>
  <si>
    <t>2016 CTDataMaker using new 2016 Classifications</t>
  </si>
  <si>
    <t>CMA</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</si>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</sst>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_ ;\-#,##0\ "/>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vertAlign val="superscript"/>
      <sz val="11"/>
      <color theme="1"/>
      <name val="Calibri"/>
      <family val="2"/>
      <scheme val="minor"/>
    </font>
    <font>
      <sz val="8"/>
      <color theme="1"/>
      <name val="Calibri"/>
      <family val="2"/>
      <scheme val="minor"/>
    </font>
    <font>
      <u/>
      <sz val="11"/>
      <color theme="10"/>
      <name val="Calibri"/>
      <family val="2"/>
      <scheme val="minor"/>
    </font>
    <font>
      <b/>
      <sz val="10"/>
      <color theme="0"/>
      <name val="Calibri"/>
      <family val="2"/>
      <scheme val="minor"/>
    </font>
    <font>
      <sz val="1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1"/>
        <bgColor indexed="64"/>
      </patternFill>
    </fill>
    <fill>
      <patternFill patternType="solid">
        <fgColor rgb="FFA8A800"/>
        <bgColor indexed="64"/>
      </patternFill>
    </fill>
    <fill>
      <patternFill patternType="solid">
        <fgColor rgb="FFFFFFBE"/>
        <bgColor indexed="64"/>
      </patternFill>
    </fill>
    <fill>
      <patternFill patternType="solid">
        <fgColor rgb="FFE6E600"/>
        <bgColor indexed="64"/>
      </patternFill>
    </fill>
    <fill>
      <patternFill patternType="solid">
        <fgColor theme="0" tint="-0.249977111117893"/>
        <bgColor indexed="64"/>
      </patternFill>
    </fill>
    <fill>
      <patternFill patternType="solid">
        <fgColor rgb="FFC8F0C8"/>
        <bgColor indexed="64"/>
      </patternFill>
    </fill>
    <fill>
      <patternFill patternType="solid">
        <fgColor theme="5" tint="0.39997558519241921"/>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ck">
        <color auto="1"/>
      </left>
      <right/>
      <top/>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4" fillId="0" borderId="0" applyNumberFormat="0" applyFill="0" applyBorder="0" applyAlignment="0" applyProtection="0"/>
  </cellStyleXfs>
  <cellXfs count="312">
    <xf numFmtId="0" fontId="0" fillId="0" borderId="0" xfId="0"/>
    <xf numFmtId="0" fontId="16" fillId="0" borderId="0" xfId="0" applyFont="1"/>
    <xf numFmtId="0" fontId="0" fillId="0" borderId="0" xfId="0" applyFill="1"/>
    <xf numFmtId="0" fontId="16" fillId="0" borderId="0" xfId="0" applyFont="1" applyFill="1" applyBorder="1" applyAlignment="1">
      <alignment horizontal="center"/>
    </xf>
    <xf numFmtId="2" fontId="20" fillId="0" borderId="0" xfId="0" applyNumberFormat="1" applyFont="1" applyFill="1" applyBorder="1" applyAlignment="1">
      <alignment horizontal="center"/>
    </xf>
    <xf numFmtId="1" fontId="20" fillId="0" borderId="0" xfId="0" applyNumberFormat="1" applyFont="1" applyFill="1" applyBorder="1" applyAlignment="1">
      <alignment horizontal="center"/>
    </xf>
    <xf numFmtId="3" fontId="20" fillId="0" borderId="0" xfId="0" applyNumberFormat="1" applyFont="1" applyFill="1" applyBorder="1" applyAlignment="1">
      <alignment horizontal="center"/>
    </xf>
    <xf numFmtId="3" fontId="20" fillId="0" borderId="0" xfId="0" quotePrefix="1" applyNumberFormat="1" applyFont="1" applyFill="1" applyBorder="1" applyAlignment="1">
      <alignment horizontal="center"/>
    </xf>
    <xf numFmtId="3" fontId="20" fillId="0" borderId="15" xfId="0" applyNumberFormat="1" applyFont="1" applyFill="1" applyBorder="1" applyAlignment="1">
      <alignment horizontal="center"/>
    </xf>
    <xf numFmtId="165" fontId="19" fillId="0" borderId="0" xfId="1" applyNumberFormat="1" applyFont="1" applyFill="1" applyBorder="1" applyAlignment="1">
      <alignment horizontal="center"/>
    </xf>
    <xf numFmtId="3" fontId="20" fillId="0" borderId="10" xfId="0" applyNumberFormat="1" applyFont="1" applyFill="1" applyBorder="1" applyAlignment="1">
      <alignment horizontal="center"/>
    </xf>
    <xf numFmtId="0" fontId="20" fillId="0" borderId="14" xfId="0" applyFont="1" applyFill="1" applyBorder="1" applyAlignment="1">
      <alignment horizontal="center"/>
    </xf>
    <xf numFmtId="3" fontId="19" fillId="0" borderId="39" xfId="0" applyNumberFormat="1" applyFont="1" applyFill="1" applyBorder="1" applyAlignment="1">
      <alignment horizontal="center" vertical="center" wrapText="1"/>
    </xf>
    <xf numFmtId="3" fontId="19" fillId="0" borderId="40" xfId="0" applyNumberFormat="1" applyFont="1" applyFill="1" applyBorder="1" applyAlignment="1">
      <alignment horizontal="center" vertical="center" wrapText="1"/>
    </xf>
    <xf numFmtId="0" fontId="19" fillId="0" borderId="38" xfId="0" applyFont="1" applyFill="1" applyBorder="1" applyAlignment="1">
      <alignment horizontal="center" vertical="center" wrapText="1"/>
    </xf>
    <xf numFmtId="0" fontId="0" fillId="0" borderId="0" xfId="0" applyFill="1" applyBorder="1"/>
    <xf numFmtId="0" fontId="0" fillId="0" borderId="0" xfId="0" applyFill="1" applyBorder="1" applyAlignment="1">
      <alignment horizontal="center"/>
    </xf>
    <xf numFmtId="3" fontId="19" fillId="0" borderId="42" xfId="0" applyNumberFormat="1" applyFont="1" applyFill="1" applyBorder="1" applyAlignment="1">
      <alignment horizontal="center" vertical="center" wrapText="1"/>
    </xf>
    <xf numFmtId="3" fontId="20" fillId="0" borderId="23" xfId="0" applyNumberFormat="1" applyFont="1" applyFill="1" applyBorder="1" applyAlignment="1">
      <alignment horizontal="center"/>
    </xf>
    <xf numFmtId="2" fontId="20" fillId="36" borderId="0" xfId="0" applyNumberFormat="1" applyFont="1" applyFill="1" applyBorder="1" applyAlignment="1">
      <alignment horizontal="center"/>
    </xf>
    <xf numFmtId="1" fontId="20" fillId="36" borderId="0" xfId="0" applyNumberFormat="1" applyFont="1" applyFill="1" applyBorder="1" applyAlignment="1">
      <alignment horizontal="center"/>
    </xf>
    <xf numFmtId="3" fontId="20" fillId="36" borderId="0" xfId="0" applyNumberFormat="1" applyFont="1" applyFill="1" applyBorder="1" applyAlignment="1">
      <alignment horizontal="center"/>
    </xf>
    <xf numFmtId="165" fontId="19" fillId="36" borderId="0" xfId="1" applyNumberFormat="1" applyFont="1" applyFill="1" applyBorder="1" applyAlignment="1">
      <alignment horizontal="center"/>
    </xf>
    <xf numFmtId="0" fontId="20" fillId="36" borderId="14" xfId="0" applyFont="1" applyFill="1" applyBorder="1" applyAlignment="1">
      <alignment horizontal="center"/>
    </xf>
    <xf numFmtId="0" fontId="20" fillId="36" borderId="0" xfId="0" applyFont="1" applyFill="1" applyAlignment="1">
      <alignment horizontal="center"/>
    </xf>
    <xf numFmtId="2" fontId="20" fillId="37" borderId="0" xfId="0" applyNumberFormat="1" applyFont="1" applyFill="1" applyBorder="1" applyAlignment="1">
      <alignment horizontal="center"/>
    </xf>
    <xf numFmtId="1" fontId="20" fillId="37" borderId="0" xfId="0" applyNumberFormat="1" applyFont="1" applyFill="1" applyBorder="1" applyAlignment="1">
      <alignment horizontal="center"/>
    </xf>
    <xf numFmtId="3" fontId="20" fillId="37" borderId="0" xfId="0" applyNumberFormat="1" applyFont="1" applyFill="1" applyBorder="1" applyAlignment="1">
      <alignment horizontal="center"/>
    </xf>
    <xf numFmtId="165" fontId="19" fillId="37" borderId="0" xfId="1" applyNumberFormat="1" applyFont="1" applyFill="1" applyBorder="1" applyAlignment="1">
      <alignment horizontal="center"/>
    </xf>
    <xf numFmtId="0" fontId="20" fillId="37" borderId="14" xfId="0" applyFont="1" applyFill="1" applyBorder="1" applyAlignment="1">
      <alignment horizontal="center"/>
    </xf>
    <xf numFmtId="1" fontId="20" fillId="35" borderId="0" xfId="0" applyNumberFormat="1" applyFont="1" applyFill="1" applyBorder="1" applyAlignment="1">
      <alignment horizontal="center"/>
    </xf>
    <xf numFmtId="3" fontId="20" fillId="35" borderId="0" xfId="0" applyNumberFormat="1" applyFont="1" applyFill="1" applyBorder="1" applyAlignment="1">
      <alignment horizontal="center"/>
    </xf>
    <xf numFmtId="165" fontId="19" fillId="35" borderId="0" xfId="1" applyNumberFormat="1" applyFont="1" applyFill="1" applyBorder="1" applyAlignment="1">
      <alignment horizontal="center"/>
    </xf>
    <xf numFmtId="0" fontId="20" fillId="35" borderId="14" xfId="0" applyFont="1" applyFill="1" applyBorder="1" applyAlignment="1">
      <alignment horizontal="center"/>
    </xf>
    <xf numFmtId="2" fontId="20" fillId="35" borderId="0" xfId="0" applyNumberFormat="1" applyFont="1" applyFill="1" applyBorder="1" applyAlignment="1">
      <alignment horizontal="center"/>
    </xf>
    <xf numFmtId="0" fontId="19" fillId="0" borderId="42"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41" xfId="0" applyFont="1" applyFill="1" applyBorder="1" applyAlignment="1">
      <alignment horizontal="center" vertical="center" wrapText="1"/>
    </xf>
    <xf numFmtId="0" fontId="20" fillId="0" borderId="0" xfId="0" applyFont="1" applyAlignment="1">
      <alignment horizontal="center"/>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24" xfId="0" applyFont="1" applyBorder="1" applyAlignment="1">
      <alignment horizontal="center" vertical="center" wrapText="1"/>
    </xf>
    <xf numFmtId="0" fontId="20" fillId="35" borderId="44" xfId="0" applyFont="1" applyFill="1" applyBorder="1"/>
    <xf numFmtId="165" fontId="20" fillId="35" borderId="29" xfId="0" applyNumberFormat="1" applyFont="1" applyFill="1" applyBorder="1" applyAlignment="1">
      <alignment horizontal="center"/>
    </xf>
    <xf numFmtId="165" fontId="20" fillId="35" borderId="29" xfId="1" applyNumberFormat="1" applyFont="1" applyFill="1" applyBorder="1" applyAlignment="1">
      <alignment horizontal="center"/>
    </xf>
    <xf numFmtId="166" fontId="20" fillId="35" borderId="28" xfId="0" applyNumberFormat="1" applyFont="1" applyFill="1" applyBorder="1" applyAlignment="1">
      <alignment horizontal="center"/>
    </xf>
    <xf numFmtId="165" fontId="20" fillId="35" borderId="30" xfId="1" applyNumberFormat="1" applyFont="1" applyFill="1" applyBorder="1" applyAlignment="1">
      <alignment horizontal="center"/>
    </xf>
    <xf numFmtId="0" fontId="20" fillId="37" borderId="45" xfId="0" applyFont="1" applyFill="1" applyBorder="1"/>
    <xf numFmtId="165" fontId="20" fillId="37" borderId="26" xfId="0" applyNumberFormat="1" applyFont="1" applyFill="1" applyBorder="1" applyAlignment="1">
      <alignment horizontal="center"/>
    </xf>
    <xf numFmtId="165" fontId="20" fillId="37" borderId="26" xfId="1" applyNumberFormat="1" applyFont="1" applyFill="1" applyBorder="1" applyAlignment="1">
      <alignment horizontal="center"/>
    </xf>
    <xf numFmtId="166" fontId="20" fillId="37" borderId="25" xfId="0" applyNumberFormat="1" applyFont="1" applyFill="1" applyBorder="1" applyAlignment="1">
      <alignment horizontal="center"/>
    </xf>
    <xf numFmtId="165" fontId="20" fillId="37" borderId="27" xfId="1" applyNumberFormat="1" applyFont="1" applyFill="1" applyBorder="1" applyAlignment="1">
      <alignment horizontal="center"/>
    </xf>
    <xf numFmtId="0" fontId="20" fillId="36" borderId="45" xfId="0" applyFont="1" applyFill="1" applyBorder="1"/>
    <xf numFmtId="165" fontId="20" fillId="36" borderId="26" xfId="0" applyNumberFormat="1" applyFont="1" applyFill="1" applyBorder="1" applyAlignment="1">
      <alignment horizontal="center"/>
    </xf>
    <xf numFmtId="165" fontId="20" fillId="36" borderId="26" xfId="1" applyNumberFormat="1" applyFont="1" applyFill="1" applyBorder="1" applyAlignment="1">
      <alignment horizontal="center"/>
    </xf>
    <xf numFmtId="166" fontId="20" fillId="36" borderId="25" xfId="0" applyNumberFormat="1" applyFont="1" applyFill="1" applyBorder="1" applyAlignment="1">
      <alignment horizontal="center"/>
    </xf>
    <xf numFmtId="165" fontId="20" fillId="36" borderId="27" xfId="1" applyNumberFormat="1" applyFont="1" applyFill="1" applyBorder="1" applyAlignment="1">
      <alignment horizontal="center"/>
    </xf>
    <xf numFmtId="0" fontId="20" fillId="0" borderId="21" xfId="0" applyFont="1" applyBorder="1"/>
    <xf numFmtId="165" fontId="20" fillId="0" borderId="22" xfId="0" applyNumberFormat="1" applyFont="1" applyBorder="1" applyAlignment="1">
      <alignment horizontal="center"/>
    </xf>
    <xf numFmtId="165" fontId="20" fillId="0" borderId="22" xfId="1" applyNumberFormat="1" applyFont="1" applyBorder="1" applyAlignment="1">
      <alignment horizontal="center"/>
    </xf>
    <xf numFmtId="166" fontId="20" fillId="0" borderId="34" xfId="0" applyNumberFormat="1" applyFont="1" applyBorder="1" applyAlignment="1">
      <alignment horizontal="center"/>
    </xf>
    <xf numFmtId="165" fontId="20" fillId="0" borderId="35" xfId="1" applyNumberFormat="1" applyFont="1" applyBorder="1" applyAlignment="1">
      <alignment horizontal="center"/>
    </xf>
    <xf numFmtId="0" fontId="19" fillId="0" borderId="31" xfId="0" applyFont="1" applyBorder="1"/>
    <xf numFmtId="10" fontId="20" fillId="0" borderId="33" xfId="0" applyNumberFormat="1" applyFont="1" applyBorder="1" applyAlignment="1">
      <alignment horizontal="center"/>
    </xf>
    <xf numFmtId="0" fontId="19" fillId="0" borderId="33" xfId="0" applyFont="1" applyBorder="1" applyAlignment="1">
      <alignment horizontal="center"/>
    </xf>
    <xf numFmtId="166" fontId="19" fillId="0" borderId="32" xfId="0" applyNumberFormat="1" applyFont="1" applyBorder="1" applyAlignment="1">
      <alignment horizontal="center"/>
    </xf>
    <xf numFmtId="165" fontId="19" fillId="0" borderId="33" xfId="1" applyNumberFormat="1" applyFont="1" applyBorder="1" applyAlignment="1">
      <alignment horizontal="center"/>
    </xf>
    <xf numFmtId="165" fontId="19" fillId="0" borderId="24" xfId="0" applyNumberFormat="1" applyFont="1" applyBorder="1" applyAlignment="1">
      <alignment horizontal="center"/>
    </xf>
    <xf numFmtId="0" fontId="0" fillId="38" borderId="16" xfId="0" applyFill="1" applyBorder="1"/>
    <xf numFmtId="0" fontId="18" fillId="0" borderId="47" xfId="0" applyFont="1" applyBorder="1" applyAlignment="1">
      <alignment horizontal="center" vertical="center"/>
    </xf>
    <xf numFmtId="0" fontId="0" fillId="38" borderId="13" xfId="0" applyFill="1" applyBorder="1"/>
    <xf numFmtId="0" fontId="16" fillId="0" borderId="50"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19" xfId="0" applyFont="1" applyFill="1" applyBorder="1" applyAlignment="1">
      <alignment horizontal="center" vertical="center" wrapText="1"/>
    </xf>
    <xf numFmtId="0" fontId="16" fillId="0" borderId="46" xfId="0" applyFont="1" applyFill="1" applyBorder="1" applyAlignment="1">
      <alignment horizontal="center" vertical="center"/>
    </xf>
    <xf numFmtId="0" fontId="16" fillId="0" borderId="51" xfId="0" applyFont="1" applyFill="1" applyBorder="1" applyAlignment="1">
      <alignment horizontal="center" vertical="center" wrapText="1"/>
    </xf>
    <xf numFmtId="0" fontId="16" fillId="0" borderId="16" xfId="0" applyFont="1" applyBorder="1"/>
    <xf numFmtId="0" fontId="0" fillId="38" borderId="47" xfId="0" applyFill="1" applyBorder="1" applyAlignment="1">
      <alignment horizontal="center"/>
    </xf>
    <xf numFmtId="10" fontId="0" fillId="0" borderId="18" xfId="0" applyNumberFormat="1" applyFill="1" applyBorder="1" applyAlignment="1">
      <alignment horizontal="center"/>
    </xf>
    <xf numFmtId="10" fontId="0" fillId="0" borderId="17" xfId="1" applyNumberFormat="1" applyFont="1" applyFill="1" applyBorder="1" applyAlignment="1">
      <alignment horizontal="center"/>
    </xf>
    <xf numFmtId="10" fontId="0" fillId="0" borderId="48" xfId="0" applyNumberFormat="1" applyFill="1" applyBorder="1" applyAlignment="1">
      <alignment horizontal="center"/>
    </xf>
    <xf numFmtId="10" fontId="0" fillId="0" borderId="49" xfId="1" applyNumberFormat="1" applyFont="1" applyFill="1" applyBorder="1" applyAlignment="1">
      <alignment horizontal="center"/>
    </xf>
    <xf numFmtId="0" fontId="16" fillId="0" borderId="12" xfId="0" applyFont="1" applyBorder="1"/>
    <xf numFmtId="0" fontId="0" fillId="0" borderId="52" xfId="0" applyFill="1" applyBorder="1" applyAlignment="1">
      <alignment horizontal="center"/>
    </xf>
    <xf numFmtId="10" fontId="0" fillId="38" borderId="10" xfId="0" applyNumberFormat="1" applyFill="1" applyBorder="1" applyAlignment="1">
      <alignment horizontal="center"/>
    </xf>
    <xf numFmtId="10" fontId="0" fillId="38" borderId="11" xfId="1" applyNumberFormat="1" applyFont="1" applyFill="1" applyBorder="1" applyAlignment="1">
      <alignment horizontal="center"/>
    </xf>
    <xf numFmtId="10" fontId="0" fillId="38" borderId="0" xfId="0" applyNumberFormat="1" applyFill="1" applyBorder="1" applyAlignment="1">
      <alignment horizontal="center"/>
    </xf>
    <xf numFmtId="10" fontId="0" fillId="38" borderId="53" xfId="1" applyNumberFormat="1" applyFont="1" applyFill="1" applyBorder="1" applyAlignment="1">
      <alignment horizontal="center"/>
    </xf>
    <xf numFmtId="0" fontId="0" fillId="38" borderId="52"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8" borderId="0" xfId="0" applyFill="1" applyBorder="1" applyAlignment="1">
      <alignment horizontal="center"/>
    </xf>
    <xf numFmtId="0" fontId="0" fillId="38" borderId="53" xfId="0" applyFill="1" applyBorder="1" applyAlignment="1">
      <alignment horizontal="center"/>
    </xf>
    <xf numFmtId="10" fontId="0" fillId="0" borderId="0" xfId="0" applyNumberFormat="1" applyFill="1" applyBorder="1" applyAlignment="1">
      <alignment horizontal="center"/>
    </xf>
    <xf numFmtId="0" fontId="16" fillId="0" borderId="13" xfId="0" applyFont="1" applyBorder="1"/>
    <xf numFmtId="0" fontId="0" fillId="38" borderId="50" xfId="0" applyFill="1" applyBorder="1" applyAlignment="1">
      <alignment horizontal="center"/>
    </xf>
    <xf numFmtId="0" fontId="0" fillId="38" borderId="20" xfId="0" applyFill="1" applyBorder="1" applyAlignment="1">
      <alignment horizontal="center"/>
    </xf>
    <xf numFmtId="0" fontId="0" fillId="38" borderId="19" xfId="0" applyFill="1" applyBorder="1" applyAlignment="1">
      <alignment horizontal="center"/>
    </xf>
    <xf numFmtId="10" fontId="18" fillId="0" borderId="46" xfId="1" applyNumberFormat="1" applyFont="1" applyFill="1" applyBorder="1" applyAlignment="1">
      <alignment horizontal="center"/>
    </xf>
    <xf numFmtId="10" fontId="18" fillId="0" borderId="51" xfId="1" applyNumberFormat="1" applyFont="1" applyFill="1" applyBorder="1" applyAlignment="1">
      <alignment horizontal="center"/>
    </xf>
    <xf numFmtId="10" fontId="0" fillId="0" borderId="0" xfId="1" applyNumberFormat="1" applyFont="1" applyFill="1" applyBorder="1" applyAlignment="1">
      <alignment horizontal="center"/>
    </xf>
    <xf numFmtId="3" fontId="20" fillId="33" borderId="0" xfId="0" applyNumberFormat="1" applyFont="1" applyFill="1" applyBorder="1" applyAlignment="1">
      <alignment horizontal="center"/>
    </xf>
    <xf numFmtId="165" fontId="19" fillId="33" borderId="0" xfId="1" applyNumberFormat="1" applyFont="1" applyFill="1" applyBorder="1" applyAlignment="1">
      <alignment horizontal="center"/>
    </xf>
    <xf numFmtId="0" fontId="20" fillId="33" borderId="14" xfId="0" applyFont="1" applyFill="1" applyBorder="1" applyAlignment="1">
      <alignment horizontal="center"/>
    </xf>
    <xf numFmtId="0" fontId="20" fillId="0" borderId="14" xfId="0" applyFont="1" applyFill="1" applyBorder="1" applyAlignment="1">
      <alignment horizontal="left"/>
    </xf>
    <xf numFmtId="0" fontId="20" fillId="35" borderId="0" xfId="0" applyFont="1" applyFill="1" applyBorder="1" applyAlignment="1">
      <alignment horizontal="left"/>
    </xf>
    <xf numFmtId="0" fontId="20" fillId="36" borderId="0" xfId="0" applyFont="1" applyFill="1" applyBorder="1" applyAlignment="1">
      <alignment horizontal="left"/>
    </xf>
    <xf numFmtId="1" fontId="19" fillId="0" borderId="0" xfId="0" applyNumberFormat="1" applyFont="1" applyFill="1" applyBorder="1" applyAlignment="1">
      <alignment horizontal="center"/>
    </xf>
    <xf numFmtId="3" fontId="19" fillId="0" borderId="0" xfId="0" applyNumberFormat="1" applyFont="1" applyFill="1" applyBorder="1" applyAlignment="1">
      <alignment horizontal="center"/>
    </xf>
    <xf numFmtId="0" fontId="20" fillId="0" borderId="23" xfId="0" applyFont="1" applyFill="1" applyBorder="1" applyAlignment="1">
      <alignment horizontal="center"/>
    </xf>
    <xf numFmtId="0" fontId="19" fillId="0" borderId="0" xfId="0" applyFont="1" applyFill="1" applyBorder="1" applyAlignment="1">
      <alignment horizontal="center"/>
    </xf>
    <xf numFmtId="0" fontId="20" fillId="0" borderId="0" xfId="0" applyFont="1" applyFill="1" applyBorder="1" applyAlignment="1">
      <alignment horizontal="center"/>
    </xf>
    <xf numFmtId="165" fontId="19" fillId="0" borderId="0" xfId="0" applyNumberFormat="1" applyFont="1" applyFill="1" applyBorder="1" applyAlignment="1">
      <alignment horizontal="center"/>
    </xf>
    <xf numFmtId="0" fontId="20" fillId="0" borderId="11" xfId="0" applyFont="1" applyFill="1" applyBorder="1" applyAlignment="1">
      <alignment horizontal="center"/>
    </xf>
    <xf numFmtId="3" fontId="20" fillId="35" borderId="0" xfId="7" applyNumberFormat="1" applyFont="1" applyFill="1" applyBorder="1" applyAlignment="1">
      <alignment horizontal="center"/>
    </xf>
    <xf numFmtId="3" fontId="20" fillId="35" borderId="0" xfId="7" applyNumberFormat="1" applyFont="1" applyFill="1" applyBorder="1" applyAlignment="1">
      <alignment horizontal="center" vertical="center" wrapText="1"/>
    </xf>
    <xf numFmtId="165" fontId="20" fillId="35" borderId="0" xfId="7" applyNumberFormat="1" applyFont="1" applyFill="1" applyBorder="1" applyAlignment="1">
      <alignment horizontal="center" vertical="center" wrapText="1"/>
    </xf>
    <xf numFmtId="165" fontId="19" fillId="35" borderId="0" xfId="7" applyNumberFormat="1" applyFont="1" applyFill="1" applyBorder="1" applyAlignment="1">
      <alignment horizontal="center"/>
    </xf>
    <xf numFmtId="2" fontId="20" fillId="35" borderId="11" xfId="7" applyNumberFormat="1" applyFont="1" applyFill="1" applyBorder="1" applyAlignment="1">
      <alignment horizontal="center"/>
    </xf>
    <xf numFmtId="3" fontId="20" fillId="36" borderId="0" xfId="7" applyNumberFormat="1" applyFont="1" applyFill="1" applyBorder="1" applyAlignment="1">
      <alignment horizontal="center"/>
    </xf>
    <xf numFmtId="3" fontId="20" fillId="36" borderId="0" xfId="7" applyNumberFormat="1" applyFont="1" applyFill="1" applyBorder="1" applyAlignment="1">
      <alignment horizontal="center" vertical="center" wrapText="1"/>
    </xf>
    <xf numFmtId="165" fontId="20" fillId="36" borderId="0" xfId="7" applyNumberFormat="1" applyFont="1" applyFill="1" applyBorder="1" applyAlignment="1">
      <alignment horizontal="center" vertical="center" wrapText="1"/>
    </xf>
    <xf numFmtId="165" fontId="19" fillId="36" borderId="0" xfId="7" applyNumberFormat="1" applyFont="1" applyFill="1" applyBorder="1" applyAlignment="1">
      <alignment horizontal="center"/>
    </xf>
    <xf numFmtId="2" fontId="20" fillId="36" borderId="11" xfId="7" applyNumberFormat="1" applyFont="1" applyFill="1" applyBorder="1" applyAlignment="1">
      <alignment horizontal="center"/>
    </xf>
    <xf numFmtId="3" fontId="20" fillId="0" borderId="0" xfId="7" applyNumberFormat="1" applyFont="1" applyFill="1" applyBorder="1" applyAlignment="1">
      <alignment horizontal="center"/>
    </xf>
    <xf numFmtId="3" fontId="20" fillId="0" borderId="0" xfId="7" applyNumberFormat="1" applyFont="1" applyFill="1" applyBorder="1" applyAlignment="1">
      <alignment horizontal="center" vertical="center" wrapText="1"/>
    </xf>
    <xf numFmtId="165" fontId="20" fillId="0" borderId="0" xfId="7" applyNumberFormat="1" applyFont="1" applyFill="1" applyBorder="1" applyAlignment="1">
      <alignment horizontal="center" vertical="center" wrapText="1"/>
    </xf>
    <xf numFmtId="165" fontId="19" fillId="0" borderId="0" xfId="7" applyNumberFormat="1" applyFont="1" applyFill="1" applyBorder="1" applyAlignment="1">
      <alignment horizontal="center"/>
    </xf>
    <xf numFmtId="2" fontId="20" fillId="0" borderId="11" xfId="7" applyNumberFormat="1" applyFont="1" applyFill="1" applyBorder="1" applyAlignment="1">
      <alignment horizontal="center"/>
    </xf>
    <xf numFmtId="3" fontId="20" fillId="37" borderId="0" xfId="7" applyNumberFormat="1" applyFont="1" applyFill="1" applyBorder="1" applyAlignment="1">
      <alignment horizontal="center"/>
    </xf>
    <xf numFmtId="3" fontId="20" fillId="37" borderId="0" xfId="7" applyNumberFormat="1" applyFont="1" applyFill="1" applyBorder="1" applyAlignment="1">
      <alignment horizontal="center" vertical="center" wrapText="1"/>
    </xf>
    <xf numFmtId="165" fontId="20" fillId="37" borderId="0" xfId="7" applyNumberFormat="1" applyFont="1" applyFill="1" applyBorder="1" applyAlignment="1">
      <alignment horizontal="center" vertical="center" wrapText="1"/>
    </xf>
    <xf numFmtId="165" fontId="19" fillId="37" borderId="0" xfId="7" applyNumberFormat="1" applyFont="1" applyFill="1" applyBorder="1" applyAlignment="1">
      <alignment horizontal="center"/>
    </xf>
    <xf numFmtId="2" fontId="20" fillId="37" borderId="11" xfId="7" applyNumberFormat="1" applyFont="1" applyFill="1" applyBorder="1" applyAlignment="1">
      <alignment horizontal="center"/>
    </xf>
    <xf numFmtId="3" fontId="20" fillId="33" borderId="0" xfId="7" applyNumberFormat="1" applyFont="1" applyFill="1" applyBorder="1" applyAlignment="1">
      <alignment horizontal="center"/>
    </xf>
    <xf numFmtId="3" fontId="20" fillId="33" borderId="0" xfId="7" applyNumberFormat="1" applyFont="1" applyFill="1" applyBorder="1" applyAlignment="1">
      <alignment horizontal="center" vertical="center" wrapText="1"/>
    </xf>
    <xf numFmtId="165" fontId="20" fillId="33" borderId="0" xfId="7" applyNumberFormat="1" applyFont="1" applyFill="1" applyBorder="1" applyAlignment="1">
      <alignment horizontal="center" vertical="center" wrapText="1"/>
    </xf>
    <xf numFmtId="165" fontId="19" fillId="33" borderId="0" xfId="7" applyNumberFormat="1" applyFont="1" applyFill="1" applyBorder="1" applyAlignment="1">
      <alignment horizontal="center"/>
    </xf>
    <xf numFmtId="2" fontId="20" fillId="33" borderId="11" xfId="7" applyNumberFormat="1" applyFont="1" applyFill="1" applyBorder="1" applyAlignment="1">
      <alignment horizontal="center"/>
    </xf>
    <xf numFmtId="165" fontId="20" fillId="0" borderId="0" xfId="0" quotePrefix="1" applyNumberFormat="1" applyFont="1" applyFill="1" applyBorder="1" applyAlignment="1">
      <alignment horizontal="center"/>
    </xf>
    <xf numFmtId="164" fontId="20" fillId="0" borderId="23" xfId="7" applyNumberFormat="1" applyFont="1" applyFill="1" applyBorder="1" applyAlignment="1">
      <alignment horizontal="center"/>
    </xf>
    <xf numFmtId="2" fontId="20" fillId="0" borderId="0" xfId="1" applyNumberFormat="1" applyFont="1" applyFill="1" applyBorder="1" applyAlignment="1">
      <alignment horizontal="center"/>
    </xf>
    <xf numFmtId="2" fontId="20" fillId="0" borderId="0" xfId="7" applyNumberFormat="1" applyFont="1" applyFill="1" applyBorder="1" applyAlignment="1">
      <alignment horizontal="center"/>
    </xf>
    <xf numFmtId="165" fontId="20" fillId="0" borderId="0" xfId="0" applyNumberFormat="1" applyFont="1" applyFill="1" applyBorder="1" applyAlignment="1">
      <alignment horizontal="center"/>
    </xf>
    <xf numFmtId="0" fontId="20" fillId="35" borderId="0" xfId="0" applyFont="1" applyFill="1" applyBorder="1" applyAlignment="1">
      <alignment horizontal="center"/>
    </xf>
    <xf numFmtId="2" fontId="20" fillId="35" borderId="0" xfId="1" applyNumberFormat="1" applyFont="1" applyFill="1" applyBorder="1" applyAlignment="1">
      <alignment horizontal="center"/>
    </xf>
    <xf numFmtId="2" fontId="20" fillId="35" borderId="0" xfId="7" applyNumberFormat="1" applyFont="1" applyFill="1" applyBorder="1" applyAlignment="1">
      <alignment horizontal="center"/>
    </xf>
    <xf numFmtId="0" fontId="20" fillId="37" borderId="0" xfId="0" applyFont="1" applyFill="1" applyBorder="1" applyAlignment="1">
      <alignment horizontal="left"/>
    </xf>
    <xf numFmtId="2" fontId="20" fillId="36" borderId="0" xfId="1" applyNumberFormat="1" applyFont="1" applyFill="1" applyBorder="1" applyAlignment="1">
      <alignment horizontal="center"/>
    </xf>
    <xf numFmtId="2" fontId="20" fillId="36" borderId="0" xfId="7" applyNumberFormat="1" applyFont="1" applyFill="1" applyBorder="1" applyAlignment="1">
      <alignment horizontal="center"/>
    </xf>
    <xf numFmtId="0" fontId="20" fillId="36" borderId="0" xfId="0" applyFont="1" applyFill="1" applyBorder="1" applyAlignment="1">
      <alignment horizontal="center"/>
    </xf>
    <xf numFmtId="0" fontId="20" fillId="0" borderId="0" xfId="0" applyFont="1" applyFill="1" applyBorder="1" applyAlignment="1">
      <alignment horizontal="left"/>
    </xf>
    <xf numFmtId="2" fontId="20" fillId="37" borderId="0" xfId="1" applyNumberFormat="1" applyFont="1" applyFill="1" applyBorder="1" applyAlignment="1">
      <alignment horizontal="center"/>
    </xf>
    <xf numFmtId="2" fontId="20" fillId="37" borderId="0" xfId="7" applyNumberFormat="1" applyFont="1" applyFill="1" applyBorder="1" applyAlignment="1">
      <alignment horizontal="center"/>
    </xf>
    <xf numFmtId="0" fontId="20" fillId="37" borderId="0" xfId="0" applyFont="1" applyFill="1" applyBorder="1" applyAlignment="1">
      <alignment horizontal="center"/>
    </xf>
    <xf numFmtId="2" fontId="20" fillId="33" borderId="0" xfId="1" applyNumberFormat="1" applyFont="1" applyFill="1" applyBorder="1" applyAlignment="1">
      <alignment horizontal="center"/>
    </xf>
    <xf numFmtId="2" fontId="20" fillId="33" borderId="0" xfId="7" applyNumberFormat="1" applyFont="1" applyFill="1" applyBorder="1" applyAlignment="1">
      <alignment horizontal="center"/>
    </xf>
    <xf numFmtId="0" fontId="20" fillId="33" borderId="0" xfId="0" applyFont="1" applyFill="1" applyBorder="1" applyAlignment="1">
      <alignment horizontal="center"/>
    </xf>
    <xf numFmtId="4" fontId="20" fillId="0" borderId="0" xfId="0" applyNumberFormat="1" applyFont="1" applyFill="1" applyBorder="1" applyAlignment="1">
      <alignment horizontal="center"/>
    </xf>
    <xf numFmtId="0" fontId="20" fillId="35" borderId="0" xfId="0" quotePrefix="1" applyNumberFormat="1" applyFont="1" applyFill="1" applyBorder="1" applyAlignment="1">
      <alignment horizontal="center"/>
    </xf>
    <xf numFmtId="3" fontId="20" fillId="35" borderId="0" xfId="0" quotePrefix="1" applyNumberFormat="1" applyFont="1" applyFill="1" applyBorder="1" applyAlignment="1">
      <alignment horizontal="center"/>
    </xf>
    <xf numFmtId="0" fontId="20" fillId="36" borderId="0" xfId="0" quotePrefix="1" applyNumberFormat="1" applyFont="1" applyFill="1" applyBorder="1" applyAlignment="1">
      <alignment horizontal="center"/>
    </xf>
    <xf numFmtId="3" fontId="20" fillId="36" borderId="0" xfId="0" quotePrefix="1" applyNumberFormat="1" applyFont="1" applyFill="1" applyBorder="1" applyAlignment="1">
      <alignment horizontal="center"/>
    </xf>
    <xf numFmtId="0" fontId="20" fillId="36" borderId="0" xfId="0" applyNumberFormat="1" applyFont="1" applyFill="1" applyBorder="1" applyAlignment="1">
      <alignment horizontal="center"/>
    </xf>
    <xf numFmtId="0" fontId="20" fillId="0" borderId="0" xfId="0" quotePrefix="1" applyNumberFormat="1" applyFont="1" applyFill="1" applyBorder="1" applyAlignment="1">
      <alignment horizontal="center"/>
    </xf>
    <xf numFmtId="49" fontId="20" fillId="0" borderId="0" xfId="0" applyNumberFormat="1" applyFont="1" applyFill="1" applyBorder="1" applyAlignment="1">
      <alignment horizontal="center"/>
    </xf>
    <xf numFmtId="3" fontId="20" fillId="37" borderId="0" xfId="0" quotePrefix="1" applyNumberFormat="1" applyFont="1" applyFill="1" applyBorder="1" applyAlignment="1">
      <alignment horizontal="center"/>
    </xf>
    <xf numFmtId="0" fontId="20" fillId="33" borderId="0" xfId="0" quotePrefix="1" applyNumberFormat="1" applyFont="1" applyFill="1" applyBorder="1" applyAlignment="1">
      <alignment horizontal="center"/>
    </xf>
    <xf numFmtId="3" fontId="20" fillId="33" borderId="0" xfId="0" quotePrefix="1" applyNumberFormat="1" applyFont="1" applyFill="1" applyBorder="1" applyAlignment="1">
      <alignment horizontal="center"/>
    </xf>
    <xf numFmtId="0" fontId="20" fillId="0" borderId="0" xfId="0" applyNumberFormat="1" applyFont="1" applyFill="1" applyBorder="1" applyAlignment="1">
      <alignment horizontal="center"/>
    </xf>
    <xf numFmtId="0" fontId="20" fillId="0" borderId="0" xfId="7" applyFont="1" applyFill="1" applyBorder="1" applyAlignment="1">
      <alignment horizontal="center"/>
    </xf>
    <xf numFmtId="1" fontId="19" fillId="0" borderId="39" xfId="0" applyNumberFormat="1" applyFont="1" applyFill="1" applyBorder="1" applyAlignment="1">
      <alignment horizontal="center" vertical="center" wrapText="1"/>
    </xf>
    <xf numFmtId="2" fontId="19" fillId="0" borderId="38" xfId="0" applyNumberFormat="1" applyFont="1" applyFill="1" applyBorder="1" applyAlignment="1">
      <alignment horizontal="center" vertical="center" wrapText="1"/>
    </xf>
    <xf numFmtId="2" fontId="20" fillId="0" borderId="14" xfId="0" applyNumberFormat="1" applyFont="1" applyFill="1" applyBorder="1" applyAlignment="1">
      <alignment horizontal="center"/>
    </xf>
    <xf numFmtId="2" fontId="20" fillId="0" borderId="14" xfId="0" quotePrefix="1" applyNumberFormat="1" applyFont="1" applyFill="1" applyBorder="1" applyAlignment="1">
      <alignment horizontal="center"/>
    </xf>
    <xf numFmtId="0" fontId="20" fillId="0" borderId="36" xfId="0" applyFont="1" applyFill="1" applyBorder="1" applyAlignment="1">
      <alignment horizontal="center"/>
    </xf>
    <xf numFmtId="0" fontId="20" fillId="0" borderId="15" xfId="0" applyFont="1" applyFill="1" applyBorder="1" applyAlignment="1">
      <alignment horizontal="center"/>
    </xf>
    <xf numFmtId="3" fontId="20" fillId="0" borderId="36" xfId="0" applyNumberFormat="1" applyFont="1" applyFill="1" applyBorder="1" applyAlignment="1">
      <alignment horizontal="center"/>
    </xf>
    <xf numFmtId="3" fontId="20" fillId="0" borderId="11" xfId="0" applyNumberFormat="1" applyFont="1" applyFill="1" applyBorder="1" applyAlignment="1">
      <alignment horizontal="center"/>
    </xf>
    <xf numFmtId="3" fontId="19" fillId="0" borderId="11" xfId="0" applyNumberFormat="1" applyFont="1" applyFill="1" applyBorder="1" applyAlignment="1">
      <alignment horizontal="center"/>
    </xf>
    <xf numFmtId="165" fontId="20" fillId="0" borderId="14" xfId="7" applyNumberFormat="1" applyFont="1" applyFill="1" applyBorder="1" applyAlignment="1">
      <alignment horizontal="left"/>
    </xf>
    <xf numFmtId="164" fontId="20" fillId="35" borderId="23" xfId="7" applyNumberFormat="1" applyFont="1" applyFill="1" applyBorder="1" applyAlignment="1">
      <alignment horizontal="center"/>
    </xf>
    <xf numFmtId="0" fontId="20" fillId="39" borderId="0" xfId="7" applyFont="1" applyFill="1" applyBorder="1" applyAlignment="1">
      <alignment horizontal="left"/>
    </xf>
    <xf numFmtId="2" fontId="20" fillId="39" borderId="0" xfId="7" applyNumberFormat="1" applyFont="1" applyFill="1" applyBorder="1" applyAlignment="1">
      <alignment horizontal="center"/>
    </xf>
    <xf numFmtId="1" fontId="20" fillId="39" borderId="0" xfId="7" applyNumberFormat="1" applyFont="1" applyFill="1" applyBorder="1" applyAlignment="1">
      <alignment horizontal="center"/>
    </xf>
    <xf numFmtId="2" fontId="20" fillId="39" borderId="14" xfId="7" applyNumberFormat="1" applyFont="1" applyFill="1" applyBorder="1" applyAlignment="1">
      <alignment horizontal="center" vertical="center" wrapText="1"/>
    </xf>
    <xf numFmtId="0" fontId="20" fillId="39" borderId="0" xfId="7" applyFont="1" applyFill="1" applyBorder="1" applyAlignment="1">
      <alignment horizontal="center"/>
    </xf>
    <xf numFmtId="3" fontId="20" fillId="39" borderId="0" xfId="7" applyNumberFormat="1" applyFont="1" applyFill="1" applyBorder="1" applyAlignment="1">
      <alignment horizontal="center"/>
    </xf>
    <xf numFmtId="0" fontId="20" fillId="39" borderId="36" xfId="7" applyFont="1" applyFill="1" applyBorder="1" applyAlignment="1">
      <alignment horizontal="center"/>
    </xf>
    <xf numFmtId="165" fontId="20" fillId="39" borderId="0" xfId="7" applyNumberFormat="1" applyFont="1" applyFill="1" applyBorder="1" applyAlignment="1">
      <alignment horizontal="center"/>
    </xf>
    <xf numFmtId="0" fontId="20" fillId="39" borderId="15" xfId="7" applyFont="1" applyFill="1" applyBorder="1" applyAlignment="1">
      <alignment horizontal="center"/>
    </xf>
    <xf numFmtId="3" fontId="20" fillId="39" borderId="0" xfId="7" applyNumberFormat="1" applyFont="1" applyFill="1" applyBorder="1" applyAlignment="1">
      <alignment horizontal="center" vertical="center" wrapText="1"/>
    </xf>
    <xf numFmtId="165" fontId="20" fillId="39" borderId="0" xfId="7" applyNumberFormat="1" applyFont="1" applyFill="1" applyBorder="1" applyAlignment="1">
      <alignment horizontal="center" vertical="center" wrapText="1"/>
    </xf>
    <xf numFmtId="164" fontId="20" fillId="39" borderId="23" xfId="7" applyNumberFormat="1" applyFont="1" applyFill="1" applyBorder="1" applyAlignment="1">
      <alignment horizontal="center"/>
    </xf>
    <xf numFmtId="2" fontId="20" fillId="39" borderId="11" xfId="7" applyNumberFormat="1" applyFont="1" applyFill="1" applyBorder="1" applyAlignment="1">
      <alignment horizontal="center"/>
    </xf>
    <xf numFmtId="9" fontId="20" fillId="39" borderId="14" xfId="7" applyNumberFormat="1" applyFont="1" applyFill="1" applyBorder="1" applyAlignment="1">
      <alignment horizontal="center"/>
    </xf>
    <xf numFmtId="9" fontId="20" fillId="39" borderId="0" xfId="7" applyNumberFormat="1" applyFont="1" applyFill="1" applyBorder="1" applyAlignment="1">
      <alignment horizontal="center"/>
    </xf>
    <xf numFmtId="0" fontId="20" fillId="35" borderId="36" xfId="0" applyFont="1" applyFill="1" applyBorder="1" applyAlignment="1">
      <alignment horizontal="center"/>
    </xf>
    <xf numFmtId="0" fontId="20" fillId="35" borderId="15" xfId="0" applyFont="1" applyFill="1" applyBorder="1" applyAlignment="1">
      <alignment horizontal="center"/>
    </xf>
    <xf numFmtId="2" fontId="20" fillId="35" borderId="14" xfId="0" quotePrefix="1" applyNumberFormat="1" applyFont="1" applyFill="1" applyBorder="1" applyAlignment="1">
      <alignment horizontal="center"/>
    </xf>
    <xf numFmtId="0" fontId="20" fillId="36" borderId="36" xfId="0" applyFont="1" applyFill="1" applyBorder="1" applyAlignment="1">
      <alignment horizontal="center"/>
    </xf>
    <xf numFmtId="0" fontId="20" fillId="36" borderId="15" xfId="0" applyFont="1" applyFill="1" applyBorder="1" applyAlignment="1">
      <alignment horizontal="center"/>
    </xf>
    <xf numFmtId="164" fontId="20" fillId="36" borderId="23" xfId="7" applyNumberFormat="1" applyFont="1" applyFill="1" applyBorder="1" applyAlignment="1">
      <alignment horizontal="center"/>
    </xf>
    <xf numFmtId="2" fontId="20" fillId="36" borderId="14" xfId="0" quotePrefix="1" applyNumberFormat="1" applyFont="1" applyFill="1" applyBorder="1" applyAlignment="1">
      <alignment horizontal="center"/>
    </xf>
    <xf numFmtId="0" fontId="20" fillId="37" borderId="36" xfId="0" applyFont="1" applyFill="1" applyBorder="1" applyAlignment="1">
      <alignment horizontal="center"/>
    </xf>
    <xf numFmtId="0" fontId="20" fillId="37" borderId="15" xfId="0" applyFont="1" applyFill="1" applyBorder="1" applyAlignment="1">
      <alignment horizontal="center"/>
    </xf>
    <xf numFmtId="164" fontId="20" fillId="37" borderId="23" xfId="7" applyNumberFormat="1" applyFont="1" applyFill="1" applyBorder="1" applyAlignment="1">
      <alignment horizontal="center"/>
    </xf>
    <xf numFmtId="0" fontId="20" fillId="33" borderId="0" xfId="0" applyFont="1" applyFill="1" applyBorder="1" applyAlignment="1">
      <alignment horizontal="left"/>
    </xf>
    <xf numFmtId="0" fontId="20" fillId="33" borderId="36" xfId="0" applyFont="1" applyFill="1" applyBorder="1" applyAlignment="1">
      <alignment horizontal="center"/>
    </xf>
    <xf numFmtId="0" fontId="20" fillId="33" borderId="15" xfId="0" applyFont="1" applyFill="1" applyBorder="1" applyAlignment="1">
      <alignment horizontal="center"/>
    </xf>
    <xf numFmtId="164" fontId="20" fillId="33" borderId="23" xfId="7" applyNumberFormat="1" applyFont="1" applyFill="1" applyBorder="1" applyAlignment="1">
      <alignment horizontal="center"/>
    </xf>
    <xf numFmtId="2" fontId="20" fillId="39" borderId="14" xfId="7" applyNumberFormat="1" applyFont="1" applyFill="1" applyBorder="1" applyAlignment="1">
      <alignment horizontal="center"/>
    </xf>
    <xf numFmtId="2" fontId="20" fillId="35" borderId="14" xfId="0" applyNumberFormat="1" applyFont="1" applyFill="1" applyBorder="1" applyAlignment="1">
      <alignment horizontal="center"/>
    </xf>
    <xf numFmtId="2" fontId="20" fillId="36" borderId="14" xfId="0" applyNumberFormat="1" applyFont="1" applyFill="1" applyBorder="1" applyAlignment="1">
      <alignment horizontal="center"/>
    </xf>
    <xf numFmtId="2" fontId="20" fillId="37" borderId="14" xfId="0" applyNumberFormat="1" applyFont="1" applyFill="1" applyBorder="1" applyAlignment="1">
      <alignment horizontal="center"/>
    </xf>
    <xf numFmtId="2" fontId="20" fillId="33" borderId="14" xfId="0" applyNumberFormat="1" applyFont="1" applyFill="1" applyBorder="1" applyAlignment="1">
      <alignment horizontal="center"/>
    </xf>
    <xf numFmtId="2" fontId="20" fillId="33" borderId="0" xfId="0" applyNumberFormat="1" applyFont="1" applyFill="1" applyBorder="1" applyAlignment="1">
      <alignment horizontal="center"/>
    </xf>
    <xf numFmtId="2" fontId="20" fillId="37" borderId="14" xfId="0" quotePrefix="1" applyNumberFormat="1" applyFont="1" applyFill="1" applyBorder="1" applyAlignment="1">
      <alignment horizontal="center"/>
    </xf>
    <xf numFmtId="2" fontId="20" fillId="33" borderId="14" xfId="0" quotePrefix="1" applyNumberFormat="1" applyFont="1" applyFill="1" applyBorder="1" applyAlignment="1">
      <alignment horizontal="center"/>
    </xf>
    <xf numFmtId="3" fontId="20" fillId="39" borderId="36" xfId="7" applyNumberFormat="1" applyFont="1" applyFill="1" applyBorder="1" applyAlignment="1">
      <alignment horizontal="center"/>
    </xf>
    <xf numFmtId="3" fontId="20" fillId="35" borderId="36" xfId="0" applyNumberFormat="1" applyFont="1" applyFill="1" applyBorder="1" applyAlignment="1">
      <alignment horizontal="center"/>
    </xf>
    <xf numFmtId="3" fontId="20" fillId="36" borderId="36" xfId="0" applyNumberFormat="1" applyFont="1" applyFill="1" applyBorder="1" applyAlignment="1">
      <alignment horizontal="center"/>
    </xf>
    <xf numFmtId="3" fontId="20" fillId="37" borderId="36" xfId="0" applyNumberFormat="1" applyFont="1" applyFill="1" applyBorder="1" applyAlignment="1">
      <alignment horizontal="center"/>
    </xf>
    <xf numFmtId="3" fontId="20" fillId="33" borderId="36" xfId="0" applyNumberFormat="1" applyFont="1" applyFill="1" applyBorder="1" applyAlignment="1">
      <alignment horizontal="center"/>
    </xf>
    <xf numFmtId="3" fontId="20" fillId="39" borderId="11" xfId="7" applyNumberFormat="1" applyFont="1" applyFill="1" applyBorder="1" applyAlignment="1">
      <alignment horizontal="center"/>
    </xf>
    <xf numFmtId="3" fontId="20" fillId="35" borderId="11" xfId="0" applyNumberFormat="1" applyFont="1" applyFill="1" applyBorder="1" applyAlignment="1">
      <alignment horizontal="center"/>
    </xf>
    <xf numFmtId="3" fontId="20" fillId="36" borderId="11" xfId="0" applyNumberFormat="1" applyFont="1" applyFill="1" applyBorder="1" applyAlignment="1">
      <alignment horizontal="center"/>
    </xf>
    <xf numFmtId="3" fontId="20" fillId="37" borderId="11" xfId="0" applyNumberFormat="1" applyFont="1" applyFill="1" applyBorder="1" applyAlignment="1">
      <alignment horizontal="center"/>
    </xf>
    <xf numFmtId="3" fontId="20" fillId="33" borderId="11" xfId="0" applyNumberFormat="1" applyFont="1" applyFill="1" applyBorder="1" applyAlignment="1">
      <alignment horizontal="center"/>
    </xf>
    <xf numFmtId="3" fontId="20" fillId="39" borderId="10" xfId="7" applyNumberFormat="1" applyFont="1" applyFill="1" applyBorder="1" applyAlignment="1">
      <alignment horizontal="center"/>
    </xf>
    <xf numFmtId="3" fontId="20" fillId="35" borderId="10" xfId="0" applyNumberFormat="1" applyFont="1" applyFill="1" applyBorder="1" applyAlignment="1">
      <alignment horizontal="center"/>
    </xf>
    <xf numFmtId="3" fontId="20" fillId="36" borderId="10" xfId="0" applyNumberFormat="1" applyFont="1" applyFill="1" applyBorder="1" applyAlignment="1">
      <alignment horizontal="center"/>
    </xf>
    <xf numFmtId="3" fontId="20" fillId="37" borderId="10" xfId="0" applyNumberFormat="1" applyFont="1" applyFill="1" applyBorder="1" applyAlignment="1">
      <alignment horizontal="center"/>
    </xf>
    <xf numFmtId="3" fontId="20" fillId="33" borderId="10" xfId="0" applyNumberFormat="1" applyFont="1" applyFill="1" applyBorder="1" applyAlignment="1">
      <alignment horizontal="center"/>
    </xf>
    <xf numFmtId="3" fontId="20" fillId="39" borderId="23" xfId="7" applyNumberFormat="1" applyFont="1" applyFill="1" applyBorder="1" applyAlignment="1">
      <alignment horizontal="center"/>
    </xf>
    <xf numFmtId="3" fontId="20" fillId="35" borderId="23" xfId="0" applyNumberFormat="1" applyFont="1" applyFill="1" applyBorder="1" applyAlignment="1">
      <alignment horizontal="center"/>
    </xf>
    <xf numFmtId="3" fontId="20" fillId="36" borderId="23" xfId="0" applyNumberFormat="1" applyFont="1" applyFill="1" applyBorder="1" applyAlignment="1">
      <alignment horizontal="center"/>
    </xf>
    <xf numFmtId="3" fontId="20" fillId="37" borderId="23" xfId="0" applyNumberFormat="1" applyFont="1" applyFill="1" applyBorder="1" applyAlignment="1">
      <alignment horizontal="center"/>
    </xf>
    <xf numFmtId="3" fontId="20" fillId="33" borderId="23" xfId="0" applyNumberFormat="1" applyFont="1" applyFill="1" applyBorder="1" applyAlignment="1">
      <alignment horizontal="center"/>
    </xf>
    <xf numFmtId="0" fontId="19" fillId="0" borderId="39" xfId="0" applyFont="1" applyFill="1" applyBorder="1" applyAlignment="1">
      <alignment horizontal="left" vertical="center" wrapText="1"/>
    </xf>
    <xf numFmtId="0" fontId="20" fillId="0" borderId="0" xfId="7" applyFont="1" applyFill="1" applyBorder="1" applyAlignment="1">
      <alignment horizontal="left"/>
    </xf>
    <xf numFmtId="166" fontId="20" fillId="35" borderId="28" xfId="43" applyNumberFormat="1" applyFont="1" applyFill="1" applyBorder="1" applyAlignment="1">
      <alignment horizontal="center"/>
    </xf>
    <xf numFmtId="3" fontId="0" fillId="0" borderId="0" xfId="0" applyNumberFormat="1"/>
    <xf numFmtId="166" fontId="20" fillId="37" borderId="25" xfId="43" applyNumberFormat="1" applyFont="1" applyFill="1" applyBorder="1" applyAlignment="1">
      <alignment horizontal="center"/>
    </xf>
    <xf numFmtId="166" fontId="20" fillId="36" borderId="25" xfId="43" applyNumberFormat="1" applyFont="1" applyFill="1" applyBorder="1" applyAlignment="1">
      <alignment horizontal="center"/>
    </xf>
    <xf numFmtId="166" fontId="20" fillId="0" borderId="34" xfId="43" applyNumberFormat="1" applyFont="1" applyBorder="1" applyAlignment="1">
      <alignment horizontal="center"/>
    </xf>
    <xf numFmtId="166" fontId="19" fillId="0" borderId="32" xfId="43" applyNumberFormat="1" applyFont="1" applyBorder="1" applyAlignment="1">
      <alignment horizontal="center"/>
    </xf>
    <xf numFmtId="0" fontId="20" fillId="0" borderId="0" xfId="0" applyFont="1" applyFill="1"/>
    <xf numFmtId="0" fontId="19" fillId="34" borderId="31" xfId="0" applyFont="1" applyFill="1" applyBorder="1"/>
    <xf numFmtId="166" fontId="19" fillId="34" borderId="55" xfId="43" applyNumberFormat="1" applyFont="1" applyFill="1" applyBorder="1" applyAlignment="1">
      <alignment horizontal="center"/>
    </xf>
    <xf numFmtId="10" fontId="20" fillId="34" borderId="55" xfId="0" applyNumberFormat="1" applyFont="1" applyFill="1" applyBorder="1" applyAlignment="1">
      <alignment horizontal="center"/>
    </xf>
    <xf numFmtId="0" fontId="19" fillId="34" borderId="55" xfId="0" applyFont="1" applyFill="1" applyBorder="1" applyAlignment="1">
      <alignment horizontal="center"/>
    </xf>
    <xf numFmtId="166" fontId="19" fillId="34" borderId="55" xfId="0" applyNumberFormat="1" applyFont="1" applyFill="1" applyBorder="1" applyAlignment="1">
      <alignment horizontal="center"/>
    </xf>
    <xf numFmtId="165" fontId="19" fillId="34" borderId="55" xfId="1" applyNumberFormat="1" applyFont="1" applyFill="1" applyBorder="1" applyAlignment="1">
      <alignment horizontal="center"/>
    </xf>
    <xf numFmtId="165" fontId="19" fillId="34" borderId="54" xfId="0" applyNumberFormat="1" applyFont="1" applyFill="1" applyBorder="1" applyAlignment="1">
      <alignment horizontal="center"/>
    </xf>
    <xf numFmtId="0" fontId="18" fillId="0" borderId="31" xfId="0" applyFont="1" applyFill="1" applyBorder="1" applyAlignment="1">
      <alignment vertical="center" wrapText="1"/>
    </xf>
    <xf numFmtId="0" fontId="20" fillId="33" borderId="62" xfId="0" applyFont="1" applyFill="1" applyBorder="1"/>
    <xf numFmtId="166" fontId="20" fillId="33" borderId="63" xfId="43" applyNumberFormat="1" applyFont="1" applyFill="1" applyBorder="1" applyAlignment="1">
      <alignment horizontal="center"/>
    </xf>
    <xf numFmtId="165" fontId="20" fillId="33" borderId="64" xfId="0" applyNumberFormat="1" applyFont="1" applyFill="1" applyBorder="1" applyAlignment="1">
      <alignment horizontal="center"/>
    </xf>
    <xf numFmtId="165" fontId="20" fillId="33" borderId="64" xfId="1" applyNumberFormat="1" applyFont="1" applyFill="1" applyBorder="1" applyAlignment="1">
      <alignment horizontal="center"/>
    </xf>
    <xf numFmtId="166" fontId="20" fillId="33" borderId="63" xfId="0" applyNumberFormat="1" applyFont="1" applyFill="1" applyBorder="1" applyAlignment="1">
      <alignment horizontal="center"/>
    </xf>
    <xf numFmtId="165" fontId="20" fillId="33" borderId="65" xfId="1" applyNumberFormat="1" applyFont="1" applyFill="1" applyBorder="1" applyAlignment="1">
      <alignment horizontal="center"/>
    </xf>
    <xf numFmtId="0" fontId="20" fillId="0" borderId="0" xfId="0" applyFont="1"/>
    <xf numFmtId="0" fontId="19" fillId="0" borderId="66" xfId="0" quotePrefix="1" applyNumberFormat="1" applyFont="1" applyFill="1" applyBorder="1" applyAlignment="1">
      <alignment wrapText="1"/>
    </xf>
    <xf numFmtId="0" fontId="19" fillId="0" borderId="66" xfId="0" quotePrefix="1" applyNumberFormat="1" applyFont="1" applyFill="1" applyBorder="1" applyAlignment="1">
      <alignment horizontal="center" wrapText="1"/>
    </xf>
    <xf numFmtId="0" fontId="19" fillId="0" borderId="67" xfId="0" quotePrefix="1" applyNumberFormat="1" applyFont="1" applyFill="1" applyBorder="1" applyAlignment="1">
      <alignment wrapText="1"/>
    </xf>
    <xf numFmtId="0" fontId="19" fillId="0" borderId="68" xfId="0" quotePrefix="1" applyNumberFormat="1" applyFont="1" applyFill="1" applyBorder="1" applyAlignment="1">
      <alignment wrapText="1"/>
    </xf>
    <xf numFmtId="10" fontId="19" fillId="0" borderId="66" xfId="1" quotePrefix="1" applyNumberFormat="1" applyFont="1" applyFill="1" applyBorder="1" applyAlignment="1">
      <alignment wrapText="1"/>
    </xf>
    <xf numFmtId="0" fontId="19" fillId="0" borderId="66" xfId="0" applyNumberFormat="1" applyFont="1" applyFill="1" applyBorder="1" applyAlignment="1">
      <alignment horizontal="center" wrapText="1"/>
    </xf>
    <xf numFmtId="0" fontId="20" fillId="0" borderId="0" xfId="0" applyFont="1" applyAlignment="1">
      <alignment wrapText="1"/>
    </xf>
    <xf numFmtId="0" fontId="20" fillId="35" borderId="0" xfId="0" applyFont="1" applyFill="1"/>
    <xf numFmtId="10" fontId="20" fillId="35" borderId="0" xfId="0" applyNumberFormat="1" applyFont="1" applyFill="1"/>
    <xf numFmtId="0" fontId="20" fillId="37" borderId="0" xfId="0" applyFont="1" applyFill="1"/>
    <xf numFmtId="10" fontId="20" fillId="37" borderId="0" xfId="0" applyNumberFormat="1" applyFont="1" applyFill="1"/>
    <xf numFmtId="0" fontId="20" fillId="36" borderId="0" xfId="0" applyFont="1" applyFill="1"/>
    <xf numFmtId="10" fontId="20" fillId="36" borderId="0" xfId="0" applyNumberFormat="1" applyFont="1" applyFill="1"/>
    <xf numFmtId="10" fontId="20" fillId="0" borderId="0" xfId="0" applyNumberFormat="1" applyFont="1"/>
    <xf numFmtId="0" fontId="20" fillId="35" borderId="0" xfId="0" applyFont="1" applyFill="1" applyAlignment="1">
      <alignment horizontal="center"/>
    </xf>
    <xf numFmtId="0" fontId="20" fillId="37" borderId="0" xfId="0" applyFont="1" applyFill="1" applyAlignment="1">
      <alignment horizont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9" fillId="40" borderId="55" xfId="0" applyFont="1" applyFill="1" applyBorder="1" applyAlignment="1">
      <alignment horizontal="center" vertical="center"/>
    </xf>
    <xf numFmtId="0" fontId="19" fillId="40" borderId="54" xfId="0" applyFont="1" applyFill="1" applyBorder="1" applyAlignment="1">
      <alignment horizontal="center" vertical="center"/>
    </xf>
    <xf numFmtId="0" fontId="19" fillId="40" borderId="31" xfId="0" applyFont="1" applyFill="1" applyBorder="1" applyAlignment="1">
      <alignment horizontal="center" vertical="center" wrapText="1"/>
    </xf>
    <xf numFmtId="0" fontId="19" fillId="40" borderId="55" xfId="0" applyFont="1" applyFill="1" applyBorder="1" applyAlignment="1">
      <alignment horizontal="center" vertical="center" wrapText="1"/>
    </xf>
    <xf numFmtId="0" fontId="23" fillId="33" borderId="56" xfId="0" applyFont="1" applyFill="1" applyBorder="1" applyAlignment="1">
      <alignment horizontal="left" vertical="center" wrapText="1"/>
    </xf>
    <xf numFmtId="0" fontId="23" fillId="33" borderId="57" xfId="0" applyFont="1" applyFill="1" applyBorder="1" applyAlignment="1">
      <alignment horizontal="left" vertical="center" wrapText="1"/>
    </xf>
    <xf numFmtId="0" fontId="23" fillId="33" borderId="58" xfId="0" applyFont="1" applyFill="1" applyBorder="1" applyAlignment="1">
      <alignment horizontal="left" vertical="center" wrapText="1"/>
    </xf>
    <xf numFmtId="0" fontId="23" fillId="33" borderId="10" xfId="0" applyFont="1" applyFill="1" applyBorder="1" applyAlignment="1">
      <alignment horizontal="left" vertical="center" wrapText="1"/>
    </xf>
    <xf numFmtId="0" fontId="23" fillId="33" borderId="0" xfId="0" applyFont="1" applyFill="1" applyBorder="1" applyAlignment="1">
      <alignment horizontal="left" vertical="center" wrapText="1"/>
    </xf>
    <xf numFmtId="0" fontId="23" fillId="33" borderId="11" xfId="0" applyFont="1" applyFill="1" applyBorder="1" applyAlignment="1">
      <alignment horizontal="left" vertical="center" wrapText="1"/>
    </xf>
    <xf numFmtId="0" fontId="23" fillId="33" borderId="59" xfId="0" applyFont="1" applyFill="1" applyBorder="1" applyAlignment="1">
      <alignment horizontal="left" vertical="center" wrapText="1"/>
    </xf>
    <xf numFmtId="0" fontId="23" fillId="33" borderId="60" xfId="0" applyFont="1" applyFill="1" applyBorder="1" applyAlignment="1">
      <alignment horizontal="left" vertical="center" wrapText="1"/>
    </xf>
    <xf numFmtId="0" fontId="23" fillId="33" borderId="61" xfId="0" applyFont="1" applyFill="1" applyBorder="1" applyAlignment="1">
      <alignment horizontal="left" vertical="center" wrapText="1"/>
    </xf>
    <xf numFmtId="0" fontId="25" fillId="34" borderId="0" xfId="0" applyFont="1" applyFill="1"/>
    <xf numFmtId="0" fontId="20" fillId="34" borderId="0" xfId="0" applyFont="1" applyFill="1"/>
    <xf numFmtId="0" fontId="26" fillId="0" borderId="0" xfId="44" applyFont="1"/>
    <xf numFmtId="0" fontId="20" fillId="0" borderId="0" xfId="0" applyFont="1" applyAlignment="1">
      <alignment vertical="center"/>
    </xf>
    <xf numFmtId="0" fontId="28" fillId="0" borderId="0" xfId="0" applyFont="1" applyAlignment="1">
      <alignment vertical="center"/>
    </xf>
    <xf numFmtId="0" fontId="27" fillId="0" borderId="0" xfId="0" applyFont="1"/>
    <xf numFmtId="0" fontId="28" fillId="0" borderId="0" xfId="0" applyFont="1" applyAlignment="1">
      <alignment horizontal="center" vertical="center"/>
    </xf>
    <xf numFmtId="0" fontId="20" fillId="0" borderId="0" xfId="0" applyFont="1" applyAlignment="1">
      <alignment horizontal="right"/>
    </xf>
    <xf numFmtId="0" fontId="19" fillId="0" borderId="38" xfId="0" applyFont="1" applyFill="1" applyBorder="1" applyAlignment="1">
      <alignment vertical="center" wrapText="1"/>
    </xf>
    <xf numFmtId="2" fontId="19" fillId="0" borderId="37" xfId="0" applyNumberFormat="1" applyFont="1" applyFill="1" applyBorder="1" applyAlignment="1">
      <alignment horizontal="center" vertical="center" wrapText="1"/>
    </xf>
    <xf numFmtId="4" fontId="19" fillId="0" borderId="37" xfId="0" applyNumberFormat="1" applyFont="1" applyFill="1" applyBorder="1" applyAlignment="1">
      <alignment horizontal="center" vertical="center" wrapText="1"/>
    </xf>
    <xf numFmtId="3" fontId="21" fillId="0" borderId="43" xfId="0" applyNumberFormat="1" applyFont="1" applyFill="1" applyBorder="1" applyAlignment="1">
      <alignment horizontal="center" vertical="center" wrapText="1"/>
    </xf>
    <xf numFmtId="1" fontId="19" fillId="0" borderId="37" xfId="0" applyNumberFormat="1" applyFont="1" applyFill="1" applyBorder="1" applyAlignment="1">
      <alignment horizontal="center" vertical="center" wrapText="1"/>
    </xf>
    <xf numFmtId="0" fontId="19" fillId="0" borderId="37" xfId="0" applyFont="1" applyFill="1" applyBorder="1" applyAlignment="1">
      <alignment horizontal="center" vertical="center" wrapText="1"/>
    </xf>
    <xf numFmtId="49" fontId="20" fillId="0" borderId="0" xfId="0" applyNumberFormat="1" applyFont="1" applyAlignment="1">
      <alignment vertical="center"/>
    </xf>
    <xf numFmtId="49" fontId="26" fillId="0" borderId="0" xfId="44" applyNumberFormat="1" applyFont="1"/>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BC1D3B70-C055-47B2-AE89-AE906AA626F9}"/>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B9D06-AE52-435D-AA0D-FEDF342EE515}">
  <dimension ref="A1:R46"/>
  <sheetViews>
    <sheetView workbookViewId="0">
      <selection activeCell="B29" sqref="B29"/>
    </sheetView>
  </sheetViews>
  <sheetFormatPr defaultColWidth="12.5703125" defaultRowHeight="12.75" x14ac:dyDescent="0.2"/>
  <cols>
    <col min="1" max="1" width="15.5703125" style="262" customWidth="1"/>
    <col min="2" max="2" width="20.28515625" style="262" customWidth="1"/>
    <col min="3" max="16384" width="12.5703125" style="262"/>
  </cols>
  <sheetData>
    <row r="1" spans="1:18" x14ac:dyDescent="0.2">
      <c r="A1" s="296" t="s">
        <v>160</v>
      </c>
      <c r="B1" s="297"/>
    </row>
    <row r="2" spans="1:18" x14ac:dyDescent="0.2">
      <c r="A2" s="298" t="s">
        <v>161</v>
      </c>
    </row>
    <row r="3" spans="1:18" x14ac:dyDescent="0.2">
      <c r="A3" s="262" t="s">
        <v>162</v>
      </c>
    </row>
    <row r="4" spans="1:18" x14ac:dyDescent="0.2">
      <c r="A4" s="262" t="s">
        <v>163</v>
      </c>
    </row>
    <row r="5" spans="1:18" x14ac:dyDescent="0.2">
      <c r="A5" s="262" t="s">
        <v>164</v>
      </c>
    </row>
    <row r="8" spans="1:18" x14ac:dyDescent="0.2">
      <c r="A8" s="296" t="s">
        <v>165</v>
      </c>
      <c r="B8" s="297"/>
    </row>
    <row r="9" spans="1:18" x14ac:dyDescent="0.2">
      <c r="A9" s="299" t="s">
        <v>166</v>
      </c>
      <c r="B9" s="300"/>
      <c r="C9" s="300"/>
      <c r="D9" s="300"/>
      <c r="E9" s="300"/>
      <c r="F9" s="300"/>
      <c r="G9" s="300"/>
      <c r="H9" s="300"/>
      <c r="I9" s="300"/>
      <c r="J9" s="300"/>
    </row>
    <row r="10" spans="1:18" x14ac:dyDescent="0.2">
      <c r="A10" s="299" t="s">
        <v>167</v>
      </c>
      <c r="B10" s="300"/>
      <c r="C10" s="300"/>
      <c r="D10" s="300"/>
      <c r="E10" s="300"/>
      <c r="F10" s="300"/>
      <c r="G10" s="300"/>
      <c r="H10" s="300"/>
      <c r="I10" s="300"/>
      <c r="J10" s="300"/>
      <c r="K10" s="300"/>
      <c r="L10" s="300"/>
      <c r="M10" s="300"/>
    </row>
    <row r="11" spans="1:18" x14ac:dyDescent="0.2">
      <c r="A11" s="299" t="s">
        <v>168</v>
      </c>
      <c r="B11" s="300"/>
      <c r="C11" s="300"/>
      <c r="D11" s="300"/>
      <c r="E11" s="300"/>
      <c r="F11" s="300"/>
      <c r="G11" s="300"/>
      <c r="H11" s="300"/>
      <c r="I11" s="300"/>
      <c r="J11" s="300"/>
      <c r="K11" s="300"/>
      <c r="L11" s="300"/>
      <c r="M11" s="300"/>
      <c r="N11" s="300"/>
      <c r="O11" s="300"/>
      <c r="P11" s="300"/>
      <c r="Q11" s="300"/>
      <c r="R11" s="300"/>
    </row>
    <row r="12" spans="1:18" x14ac:dyDescent="0.2">
      <c r="A12" s="299" t="s">
        <v>169</v>
      </c>
      <c r="B12" s="300"/>
      <c r="C12" s="300"/>
      <c r="D12" s="300"/>
      <c r="E12" s="300"/>
      <c r="F12" s="300"/>
      <c r="G12" s="300"/>
      <c r="H12" s="300"/>
      <c r="I12" s="300"/>
      <c r="J12" s="300"/>
      <c r="K12" s="300"/>
      <c r="L12" s="300"/>
      <c r="M12" s="300"/>
      <c r="N12" s="300"/>
      <c r="O12" s="300"/>
      <c r="P12" s="300"/>
      <c r="Q12" s="300"/>
    </row>
    <row r="13" spans="1:18" x14ac:dyDescent="0.2">
      <c r="A13" s="301" t="s">
        <v>170</v>
      </c>
      <c r="B13" s="302"/>
      <c r="C13" s="302"/>
      <c r="D13" s="302"/>
      <c r="E13" s="302"/>
      <c r="F13" s="302"/>
      <c r="G13" s="302"/>
      <c r="H13" s="302"/>
      <c r="I13" s="302"/>
      <c r="J13" s="302"/>
      <c r="K13" s="302"/>
      <c r="L13" s="302"/>
      <c r="M13" s="302"/>
      <c r="N13" s="302"/>
      <c r="O13" s="302"/>
      <c r="P13" s="302"/>
      <c r="Q13" s="302"/>
      <c r="R13" s="302"/>
    </row>
    <row r="15" spans="1:18" x14ac:dyDescent="0.2">
      <c r="E15" s="262" t="s">
        <v>171</v>
      </c>
    </row>
    <row r="16" spans="1:18" x14ac:dyDescent="0.2">
      <c r="A16" s="296" t="s">
        <v>172</v>
      </c>
      <c r="B16" s="297"/>
    </row>
    <row r="17" spans="1:2" x14ac:dyDescent="0.2">
      <c r="A17" s="262" t="s">
        <v>173</v>
      </c>
      <c r="B17" s="262" t="s">
        <v>174</v>
      </c>
    </row>
    <row r="19" spans="1:2" x14ac:dyDescent="0.2">
      <c r="A19" s="262" t="s">
        <v>175</v>
      </c>
      <c r="B19" s="298" t="s">
        <v>176</v>
      </c>
    </row>
    <row r="21" spans="1:2" x14ac:dyDescent="0.2">
      <c r="A21" s="262" t="s">
        <v>177</v>
      </c>
      <c r="B21" s="262" t="s">
        <v>178</v>
      </c>
    </row>
    <row r="22" spans="1:2" x14ac:dyDescent="0.2">
      <c r="B22" s="262" t="s">
        <v>179</v>
      </c>
    </row>
    <row r="23" spans="1:2" x14ac:dyDescent="0.2">
      <c r="B23" s="262" t="s">
        <v>180</v>
      </c>
    </row>
    <row r="25" spans="1:2" x14ac:dyDescent="0.2">
      <c r="A25" s="262" t="s">
        <v>181</v>
      </c>
      <c r="B25" s="262" t="s">
        <v>182</v>
      </c>
    </row>
    <row r="27" spans="1:2" x14ac:dyDescent="0.2">
      <c r="A27" s="262" t="s">
        <v>183</v>
      </c>
      <c r="B27" s="262" t="s">
        <v>184</v>
      </c>
    </row>
    <row r="30" spans="1:2" x14ac:dyDescent="0.2">
      <c r="A30" s="296" t="s">
        <v>185</v>
      </c>
      <c r="B30" s="297"/>
    </row>
    <row r="31" spans="1:2" x14ac:dyDescent="0.2">
      <c r="A31" s="262" t="s">
        <v>186</v>
      </c>
    </row>
    <row r="32" spans="1:2" x14ac:dyDescent="0.2">
      <c r="A32" s="298" t="s">
        <v>187</v>
      </c>
    </row>
    <row r="46" spans="1:1" x14ac:dyDescent="0.2">
      <c r="A46" s="303"/>
    </row>
  </sheetData>
  <hyperlinks>
    <hyperlink ref="B19" r:id="rId1" xr:uid="{234824E2-09D0-4A0D-BA76-E619F40AB469}"/>
    <hyperlink ref="A2" r:id="rId2" xr:uid="{347EBC3F-5801-46D7-A388-80D8F65DD627}"/>
    <hyperlink ref="A32" r:id="rId3" xr:uid="{D8B26182-F0F2-4289-89D0-BDB5B7E580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0"/>
  <sheetViews>
    <sheetView topLeftCell="A38" workbookViewId="0">
      <selection activeCell="V2" sqref="V2:V70"/>
    </sheetView>
  </sheetViews>
  <sheetFormatPr defaultRowHeight="12.75" x14ac:dyDescent="0.2"/>
  <cols>
    <col min="1" max="1" width="12.5703125" style="262" bestFit="1" customWidth="1"/>
    <col min="2" max="21" width="9.140625" style="262"/>
    <col min="22" max="22" width="13.85546875" style="38" bestFit="1" customWidth="1"/>
    <col min="23" max="16384" width="9.140625" style="262"/>
  </cols>
  <sheetData>
    <row r="1" spans="1:22" s="269" customFormat="1" ht="115.5" thickBot="1" x14ac:dyDescent="0.25">
      <c r="A1" s="263" t="s">
        <v>12</v>
      </c>
      <c r="B1" s="264" t="s">
        <v>145</v>
      </c>
      <c r="C1" s="264" t="s">
        <v>146</v>
      </c>
      <c r="D1" s="265" t="s">
        <v>15</v>
      </c>
      <c r="E1" s="263" t="s">
        <v>4</v>
      </c>
      <c r="F1" s="263" t="s">
        <v>13</v>
      </c>
      <c r="G1" s="263" t="s">
        <v>14</v>
      </c>
      <c r="H1" s="263" t="s">
        <v>16</v>
      </c>
      <c r="I1" s="266" t="s">
        <v>17</v>
      </c>
      <c r="J1" s="265" t="s">
        <v>147</v>
      </c>
      <c r="K1" s="263" t="s">
        <v>148</v>
      </c>
      <c r="L1" s="263" t="s">
        <v>149</v>
      </c>
      <c r="M1" s="263" t="s">
        <v>150</v>
      </c>
      <c r="N1" s="267" t="s">
        <v>151</v>
      </c>
      <c r="O1" s="263" t="s">
        <v>152</v>
      </c>
      <c r="P1" s="263" t="s">
        <v>153</v>
      </c>
      <c r="Q1" s="263" t="s">
        <v>154</v>
      </c>
      <c r="R1" s="267" t="s">
        <v>155</v>
      </c>
      <c r="S1" s="263" t="s">
        <v>156</v>
      </c>
      <c r="T1" s="263" t="s">
        <v>157</v>
      </c>
      <c r="U1" s="266" t="s">
        <v>158</v>
      </c>
      <c r="V1" s="268" t="s">
        <v>159</v>
      </c>
    </row>
    <row r="2" spans="1:22" ht="13.5" thickTop="1" x14ac:dyDescent="0.2">
      <c r="A2" s="270" t="s">
        <v>24</v>
      </c>
      <c r="B2" s="270" t="s">
        <v>144</v>
      </c>
      <c r="C2" s="270" t="s">
        <v>136</v>
      </c>
      <c r="D2" s="270">
        <v>1.1522000122070313</v>
      </c>
      <c r="E2" s="270">
        <v>3040</v>
      </c>
      <c r="F2" s="270">
        <v>1515</v>
      </c>
      <c r="G2" s="270">
        <v>1410</v>
      </c>
      <c r="H2" s="270">
        <v>2638.4308000282872</v>
      </c>
      <c r="I2" s="270">
        <v>1314.8758756719919</v>
      </c>
      <c r="J2" s="270">
        <v>1450</v>
      </c>
      <c r="K2" s="270">
        <v>725</v>
      </c>
      <c r="L2" s="270">
        <v>95</v>
      </c>
      <c r="M2" s="270">
        <v>110</v>
      </c>
      <c r="N2" s="271">
        <v>7.586206896551724E-2</v>
      </c>
      <c r="O2" s="270">
        <v>165</v>
      </c>
      <c r="P2" s="270">
        <v>320</v>
      </c>
      <c r="Q2" s="270">
        <v>485</v>
      </c>
      <c r="R2" s="271">
        <v>0.33448275862068966</v>
      </c>
      <c r="S2" s="270">
        <v>0</v>
      </c>
      <c r="T2" s="270">
        <v>15</v>
      </c>
      <c r="U2" s="270">
        <v>15</v>
      </c>
      <c r="V2" s="277" t="s">
        <v>5</v>
      </c>
    </row>
    <row r="3" spans="1:22" x14ac:dyDescent="0.2">
      <c r="A3" s="270" t="s">
        <v>25</v>
      </c>
      <c r="B3" s="270" t="s">
        <v>144</v>
      </c>
      <c r="C3" s="270" t="s">
        <v>136</v>
      </c>
      <c r="D3" s="270">
        <v>1.4628999328613281</v>
      </c>
      <c r="E3" s="270">
        <v>3629</v>
      </c>
      <c r="F3" s="270">
        <v>2205</v>
      </c>
      <c r="G3" s="270">
        <v>2049</v>
      </c>
      <c r="H3" s="270">
        <v>2480.6891561625371</v>
      </c>
      <c r="I3" s="270">
        <v>1507.2801293299515</v>
      </c>
      <c r="J3" s="270">
        <v>1620</v>
      </c>
      <c r="K3" s="270">
        <v>700</v>
      </c>
      <c r="L3" s="270">
        <v>70</v>
      </c>
      <c r="M3" s="270">
        <v>145</v>
      </c>
      <c r="N3" s="271">
        <v>8.9506172839506168E-2</v>
      </c>
      <c r="O3" s="270">
        <v>430</v>
      </c>
      <c r="P3" s="270">
        <v>215</v>
      </c>
      <c r="Q3" s="270">
        <v>645</v>
      </c>
      <c r="R3" s="271">
        <v>0.39814814814814814</v>
      </c>
      <c r="S3" s="270">
        <v>10</v>
      </c>
      <c r="T3" s="270">
        <v>0</v>
      </c>
      <c r="U3" s="270">
        <v>45</v>
      </c>
      <c r="V3" s="277" t="s">
        <v>5</v>
      </c>
    </row>
    <row r="4" spans="1:22" x14ac:dyDescent="0.2">
      <c r="A4" s="270" t="s">
        <v>26</v>
      </c>
      <c r="B4" s="270" t="s">
        <v>144</v>
      </c>
      <c r="C4" s="270" t="s">
        <v>136</v>
      </c>
      <c r="D4" s="270">
        <v>1.0541000366210938</v>
      </c>
      <c r="E4" s="270">
        <v>5546</v>
      </c>
      <c r="F4" s="270">
        <v>3601</v>
      </c>
      <c r="G4" s="270">
        <v>3348</v>
      </c>
      <c r="H4" s="270">
        <v>5261.3602194509385</v>
      </c>
      <c r="I4" s="270">
        <v>3416.1843040466697</v>
      </c>
      <c r="J4" s="270">
        <v>2635</v>
      </c>
      <c r="K4" s="270">
        <v>1245</v>
      </c>
      <c r="L4" s="270">
        <v>85</v>
      </c>
      <c r="M4" s="270">
        <v>275</v>
      </c>
      <c r="N4" s="271">
        <v>0.10436432637571158</v>
      </c>
      <c r="O4" s="270">
        <v>650</v>
      </c>
      <c r="P4" s="270">
        <v>325</v>
      </c>
      <c r="Q4" s="270">
        <v>975</v>
      </c>
      <c r="R4" s="271">
        <v>0.37001897533206829</v>
      </c>
      <c r="S4" s="270">
        <v>10</v>
      </c>
      <c r="T4" s="270">
        <v>25</v>
      </c>
      <c r="U4" s="270">
        <v>20</v>
      </c>
      <c r="V4" s="277" t="s">
        <v>5</v>
      </c>
    </row>
    <row r="5" spans="1:22" x14ac:dyDescent="0.2">
      <c r="A5" s="270" t="s">
        <v>27</v>
      </c>
      <c r="B5" s="270" t="s">
        <v>144</v>
      </c>
      <c r="C5" s="270" t="s">
        <v>136</v>
      </c>
      <c r="D5" s="270">
        <v>0.93269996643066411</v>
      </c>
      <c r="E5" s="270">
        <v>5714</v>
      </c>
      <c r="F5" s="270">
        <v>3737</v>
      </c>
      <c r="G5" s="270">
        <v>3350</v>
      </c>
      <c r="H5" s="270">
        <v>6126.3002097735925</v>
      </c>
      <c r="I5" s="270">
        <v>4006.6475120622881</v>
      </c>
      <c r="J5" s="270">
        <v>2310</v>
      </c>
      <c r="K5" s="270">
        <v>1020</v>
      </c>
      <c r="L5" s="270">
        <v>65</v>
      </c>
      <c r="M5" s="270">
        <v>240</v>
      </c>
      <c r="N5" s="271">
        <v>0.1038961038961039</v>
      </c>
      <c r="O5" s="270">
        <v>785</v>
      </c>
      <c r="P5" s="270">
        <v>165</v>
      </c>
      <c r="Q5" s="270">
        <v>950</v>
      </c>
      <c r="R5" s="271">
        <v>0.41125541125541126</v>
      </c>
      <c r="S5" s="270">
        <v>0</v>
      </c>
      <c r="T5" s="270">
        <v>10</v>
      </c>
      <c r="U5" s="270">
        <v>20</v>
      </c>
      <c r="V5" s="277" t="s">
        <v>5</v>
      </c>
    </row>
    <row r="6" spans="1:22" x14ac:dyDescent="0.2">
      <c r="A6" s="270" t="s">
        <v>28</v>
      </c>
      <c r="B6" s="270" t="s">
        <v>144</v>
      </c>
      <c r="C6" s="270" t="s">
        <v>136</v>
      </c>
      <c r="D6" s="270">
        <v>0.85620002746582036</v>
      </c>
      <c r="E6" s="270">
        <v>6065</v>
      </c>
      <c r="F6" s="270">
        <v>4049</v>
      </c>
      <c r="G6" s="270">
        <v>3790</v>
      </c>
      <c r="H6" s="270">
        <v>7083.6250939528445</v>
      </c>
      <c r="I6" s="270">
        <v>4729.0351204311737</v>
      </c>
      <c r="J6" s="270">
        <v>3005</v>
      </c>
      <c r="K6" s="270">
        <v>1165</v>
      </c>
      <c r="L6" s="270">
        <v>90</v>
      </c>
      <c r="M6" s="270">
        <v>340</v>
      </c>
      <c r="N6" s="271">
        <v>0.11314475873544093</v>
      </c>
      <c r="O6" s="270">
        <v>1090</v>
      </c>
      <c r="P6" s="270">
        <v>245</v>
      </c>
      <c r="Q6" s="270">
        <v>1335</v>
      </c>
      <c r="R6" s="271">
        <v>0.44425956738768718</v>
      </c>
      <c r="S6" s="270">
        <v>0</v>
      </c>
      <c r="T6" s="270">
        <v>0</v>
      </c>
      <c r="U6" s="270">
        <v>75</v>
      </c>
      <c r="V6" s="277" t="s">
        <v>5</v>
      </c>
    </row>
    <row r="7" spans="1:22" x14ac:dyDescent="0.2">
      <c r="A7" s="270" t="s">
        <v>29</v>
      </c>
      <c r="B7" s="270" t="s">
        <v>144</v>
      </c>
      <c r="C7" s="270" t="s">
        <v>136</v>
      </c>
      <c r="D7" s="270">
        <v>1.3783999633789064</v>
      </c>
      <c r="E7" s="270">
        <v>3943</v>
      </c>
      <c r="F7" s="270">
        <v>2019</v>
      </c>
      <c r="G7" s="270">
        <v>1864</v>
      </c>
      <c r="H7" s="270">
        <v>2860.5630475601765</v>
      </c>
      <c r="I7" s="270">
        <v>1464.7417684565044</v>
      </c>
      <c r="J7" s="270">
        <v>1935</v>
      </c>
      <c r="K7" s="270">
        <v>970</v>
      </c>
      <c r="L7" s="270">
        <v>140</v>
      </c>
      <c r="M7" s="270">
        <v>230</v>
      </c>
      <c r="N7" s="271">
        <v>0.11886304909560723</v>
      </c>
      <c r="O7" s="270">
        <v>415</v>
      </c>
      <c r="P7" s="270">
        <v>160</v>
      </c>
      <c r="Q7" s="270">
        <v>575</v>
      </c>
      <c r="R7" s="271">
        <v>0.29715762273901808</v>
      </c>
      <c r="S7" s="270">
        <v>10</v>
      </c>
      <c r="T7" s="270">
        <v>0</v>
      </c>
      <c r="U7" s="270">
        <v>15</v>
      </c>
      <c r="V7" s="277" t="s">
        <v>5</v>
      </c>
    </row>
    <row r="8" spans="1:22" x14ac:dyDescent="0.2">
      <c r="A8" s="270" t="s">
        <v>30</v>
      </c>
      <c r="B8" s="270" t="s">
        <v>144</v>
      </c>
      <c r="C8" s="270" t="s">
        <v>136</v>
      </c>
      <c r="D8" s="270">
        <v>0.91760002136230467</v>
      </c>
      <c r="E8" s="270">
        <v>2424</v>
      </c>
      <c r="F8" s="270">
        <v>1108</v>
      </c>
      <c r="G8" s="270">
        <v>1060</v>
      </c>
      <c r="H8" s="270">
        <v>2641.6738704966847</v>
      </c>
      <c r="I8" s="270">
        <v>1207.4977922897388</v>
      </c>
      <c r="J8" s="270">
        <v>1130</v>
      </c>
      <c r="K8" s="270">
        <v>635</v>
      </c>
      <c r="L8" s="270">
        <v>85</v>
      </c>
      <c r="M8" s="270">
        <v>70</v>
      </c>
      <c r="N8" s="271">
        <v>6.1946902654867256E-2</v>
      </c>
      <c r="O8" s="270">
        <v>180</v>
      </c>
      <c r="P8" s="270">
        <v>110</v>
      </c>
      <c r="Q8" s="270">
        <v>290</v>
      </c>
      <c r="R8" s="271">
        <v>0.25663716814159293</v>
      </c>
      <c r="S8" s="270">
        <v>15</v>
      </c>
      <c r="T8" s="270">
        <v>10</v>
      </c>
      <c r="U8" s="270">
        <v>20</v>
      </c>
      <c r="V8" s="277" t="s">
        <v>5</v>
      </c>
    </row>
    <row r="9" spans="1:22" x14ac:dyDescent="0.2">
      <c r="A9" s="270" t="s">
        <v>31</v>
      </c>
      <c r="B9" s="270" t="s">
        <v>144</v>
      </c>
      <c r="C9" s="270" t="s">
        <v>136</v>
      </c>
      <c r="D9" s="270">
        <v>0.94550003051757814</v>
      </c>
      <c r="E9" s="270">
        <v>5652</v>
      </c>
      <c r="F9" s="270">
        <v>3594</v>
      </c>
      <c r="G9" s="270">
        <v>3404</v>
      </c>
      <c r="H9" s="270">
        <v>5977.7893364065012</v>
      </c>
      <c r="I9" s="270">
        <v>3801.1632829166606</v>
      </c>
      <c r="J9" s="270">
        <v>3115</v>
      </c>
      <c r="K9" s="270">
        <v>1380</v>
      </c>
      <c r="L9" s="270">
        <v>120</v>
      </c>
      <c r="M9" s="270">
        <v>635</v>
      </c>
      <c r="N9" s="271">
        <v>0.20385232744783308</v>
      </c>
      <c r="O9" s="270">
        <v>615</v>
      </c>
      <c r="P9" s="270">
        <v>250</v>
      </c>
      <c r="Q9" s="270">
        <v>865</v>
      </c>
      <c r="R9" s="271">
        <v>0.27768860353130015</v>
      </c>
      <c r="S9" s="270">
        <v>30</v>
      </c>
      <c r="T9" s="270">
        <v>0</v>
      </c>
      <c r="U9" s="270">
        <v>75</v>
      </c>
      <c r="V9" s="277" t="s">
        <v>5</v>
      </c>
    </row>
    <row r="10" spans="1:22" x14ac:dyDescent="0.2">
      <c r="A10" s="270" t="s">
        <v>32</v>
      </c>
      <c r="B10" s="270" t="s">
        <v>144</v>
      </c>
      <c r="C10" s="270" t="s">
        <v>136</v>
      </c>
      <c r="D10" s="270">
        <v>0.48770000457763674</v>
      </c>
      <c r="E10" s="270">
        <v>3540</v>
      </c>
      <c r="F10" s="270">
        <v>2112</v>
      </c>
      <c r="G10" s="270">
        <v>1970</v>
      </c>
      <c r="H10" s="270">
        <v>7258.560522396856</v>
      </c>
      <c r="I10" s="270">
        <v>4330.5310235316838</v>
      </c>
      <c r="J10" s="270">
        <v>2005</v>
      </c>
      <c r="K10" s="270">
        <v>700</v>
      </c>
      <c r="L10" s="270">
        <v>80</v>
      </c>
      <c r="M10" s="270">
        <v>280</v>
      </c>
      <c r="N10" s="271">
        <v>0.1396508728179551</v>
      </c>
      <c r="O10" s="270">
        <v>715</v>
      </c>
      <c r="P10" s="270">
        <v>185</v>
      </c>
      <c r="Q10" s="270">
        <v>900</v>
      </c>
      <c r="R10" s="271">
        <v>0.44887780548628431</v>
      </c>
      <c r="S10" s="270">
        <v>0</v>
      </c>
      <c r="T10" s="270">
        <v>20</v>
      </c>
      <c r="U10" s="270">
        <v>20</v>
      </c>
      <c r="V10" s="277" t="s">
        <v>5</v>
      </c>
    </row>
    <row r="11" spans="1:22" x14ac:dyDescent="0.2">
      <c r="A11" s="270" t="s">
        <v>33</v>
      </c>
      <c r="B11" s="270" t="s">
        <v>144</v>
      </c>
      <c r="C11" s="270" t="s">
        <v>136</v>
      </c>
      <c r="D11" s="270">
        <v>0.84870002746582029</v>
      </c>
      <c r="E11" s="270">
        <v>3672</v>
      </c>
      <c r="F11" s="270">
        <v>1797</v>
      </c>
      <c r="G11" s="270">
        <v>1705</v>
      </c>
      <c r="H11" s="270">
        <v>4326.6170391963169</v>
      </c>
      <c r="I11" s="270">
        <v>2117.3558876459097</v>
      </c>
      <c r="J11" s="270">
        <v>2020</v>
      </c>
      <c r="K11" s="270">
        <v>1020</v>
      </c>
      <c r="L11" s="270">
        <v>155</v>
      </c>
      <c r="M11" s="270">
        <v>205</v>
      </c>
      <c r="N11" s="271">
        <v>0.10148514851485149</v>
      </c>
      <c r="O11" s="270">
        <v>380</v>
      </c>
      <c r="P11" s="270">
        <v>220</v>
      </c>
      <c r="Q11" s="270">
        <v>600</v>
      </c>
      <c r="R11" s="271">
        <v>0.29702970297029702</v>
      </c>
      <c r="S11" s="270">
        <v>10</v>
      </c>
      <c r="T11" s="270">
        <v>10</v>
      </c>
      <c r="U11" s="270">
        <v>15</v>
      </c>
      <c r="V11" s="277" t="s">
        <v>5</v>
      </c>
    </row>
    <row r="12" spans="1:22" x14ac:dyDescent="0.2">
      <c r="A12" s="270" t="s">
        <v>34</v>
      </c>
      <c r="B12" s="270" t="s">
        <v>144</v>
      </c>
      <c r="C12" s="270" t="s">
        <v>136</v>
      </c>
      <c r="D12" s="270">
        <v>1.87</v>
      </c>
      <c r="E12" s="270">
        <v>7001</v>
      </c>
      <c r="F12" s="270">
        <v>4546</v>
      </c>
      <c r="G12" s="270">
        <v>4169</v>
      </c>
      <c r="H12" s="270">
        <v>3743.8502673796788</v>
      </c>
      <c r="I12" s="270">
        <v>2431.0160427807486</v>
      </c>
      <c r="J12" s="270">
        <v>3255</v>
      </c>
      <c r="K12" s="270">
        <v>1130</v>
      </c>
      <c r="L12" s="270">
        <v>65</v>
      </c>
      <c r="M12" s="270">
        <v>400</v>
      </c>
      <c r="N12" s="271">
        <v>0.12288786482334869</v>
      </c>
      <c r="O12" s="270">
        <v>1375</v>
      </c>
      <c r="P12" s="270">
        <v>215</v>
      </c>
      <c r="Q12" s="270">
        <v>1590</v>
      </c>
      <c r="R12" s="271">
        <v>0.48847926267281105</v>
      </c>
      <c r="S12" s="270">
        <v>10</v>
      </c>
      <c r="T12" s="270">
        <v>20</v>
      </c>
      <c r="U12" s="270">
        <v>40</v>
      </c>
      <c r="V12" s="277" t="s">
        <v>5</v>
      </c>
    </row>
    <row r="13" spans="1:22" x14ac:dyDescent="0.2">
      <c r="A13" s="270" t="s">
        <v>35</v>
      </c>
      <c r="B13" s="270" t="s">
        <v>144</v>
      </c>
      <c r="C13" s="270" t="s">
        <v>136</v>
      </c>
      <c r="D13" s="270">
        <v>1.6166000366210938</v>
      </c>
      <c r="E13" s="270">
        <v>6023</v>
      </c>
      <c r="F13" s="270">
        <v>3455</v>
      </c>
      <c r="G13" s="270">
        <v>3163</v>
      </c>
      <c r="H13" s="270">
        <v>3725.7205638748223</v>
      </c>
      <c r="I13" s="270">
        <v>2137.2014856695187</v>
      </c>
      <c r="J13" s="270">
        <v>3180</v>
      </c>
      <c r="K13" s="270">
        <v>1790</v>
      </c>
      <c r="L13" s="270">
        <v>205</v>
      </c>
      <c r="M13" s="270">
        <v>355</v>
      </c>
      <c r="N13" s="271">
        <v>0.11163522012578617</v>
      </c>
      <c r="O13" s="270">
        <v>515</v>
      </c>
      <c r="P13" s="270">
        <v>260</v>
      </c>
      <c r="Q13" s="270">
        <v>775</v>
      </c>
      <c r="R13" s="271">
        <v>0.24371069182389937</v>
      </c>
      <c r="S13" s="270">
        <v>25</v>
      </c>
      <c r="T13" s="270">
        <v>10</v>
      </c>
      <c r="U13" s="270">
        <v>25</v>
      </c>
      <c r="V13" s="277" t="s">
        <v>5</v>
      </c>
    </row>
    <row r="14" spans="1:22" x14ac:dyDescent="0.2">
      <c r="A14" s="272" t="s">
        <v>36</v>
      </c>
      <c r="B14" s="272" t="s">
        <v>144</v>
      </c>
      <c r="C14" s="272" t="s">
        <v>136</v>
      </c>
      <c r="D14" s="272">
        <v>1.7236000061035157</v>
      </c>
      <c r="E14" s="272">
        <v>4673</v>
      </c>
      <c r="F14" s="272">
        <v>2726</v>
      </c>
      <c r="G14" s="272">
        <v>2584</v>
      </c>
      <c r="H14" s="272">
        <v>2711.1858803969799</v>
      </c>
      <c r="I14" s="272">
        <v>1581.5734453161067</v>
      </c>
      <c r="J14" s="272">
        <v>2665</v>
      </c>
      <c r="K14" s="272">
        <v>1445</v>
      </c>
      <c r="L14" s="272">
        <v>150</v>
      </c>
      <c r="M14" s="272">
        <v>465</v>
      </c>
      <c r="N14" s="273">
        <v>0.17448405253283303</v>
      </c>
      <c r="O14" s="272">
        <v>360</v>
      </c>
      <c r="P14" s="272">
        <v>170</v>
      </c>
      <c r="Q14" s="272">
        <v>530</v>
      </c>
      <c r="R14" s="273">
        <v>0.19887429643527205</v>
      </c>
      <c r="S14" s="272">
        <v>10</v>
      </c>
      <c r="T14" s="272">
        <v>0</v>
      </c>
      <c r="U14" s="272">
        <v>65</v>
      </c>
      <c r="V14" s="278" t="s">
        <v>6</v>
      </c>
    </row>
    <row r="15" spans="1:22" x14ac:dyDescent="0.2">
      <c r="A15" s="270" t="s">
        <v>37</v>
      </c>
      <c r="B15" s="270" t="s">
        <v>144</v>
      </c>
      <c r="C15" s="270" t="s">
        <v>136</v>
      </c>
      <c r="D15" s="270">
        <v>0.78220001220703128</v>
      </c>
      <c r="E15" s="270">
        <v>4601</v>
      </c>
      <c r="F15" s="270">
        <v>2412</v>
      </c>
      <c r="G15" s="270">
        <v>2296</v>
      </c>
      <c r="H15" s="270">
        <v>5882.12724136626</v>
      </c>
      <c r="I15" s="270">
        <v>3083.6102817160227</v>
      </c>
      <c r="J15" s="270">
        <v>2375</v>
      </c>
      <c r="K15" s="270">
        <v>1000</v>
      </c>
      <c r="L15" s="270">
        <v>180</v>
      </c>
      <c r="M15" s="270">
        <v>415</v>
      </c>
      <c r="N15" s="271">
        <v>0.17473684210526316</v>
      </c>
      <c r="O15" s="270">
        <v>545</v>
      </c>
      <c r="P15" s="270">
        <v>215</v>
      </c>
      <c r="Q15" s="270">
        <v>760</v>
      </c>
      <c r="R15" s="271">
        <v>0.32</v>
      </c>
      <c r="S15" s="270">
        <v>10</v>
      </c>
      <c r="T15" s="270">
        <v>0</v>
      </c>
      <c r="U15" s="270">
        <v>10</v>
      </c>
      <c r="V15" s="277" t="s">
        <v>5</v>
      </c>
    </row>
    <row r="16" spans="1:22" x14ac:dyDescent="0.2">
      <c r="A16" s="274" t="s">
        <v>38</v>
      </c>
      <c r="B16" s="274" t="s">
        <v>144</v>
      </c>
      <c r="C16" s="274" t="s">
        <v>136</v>
      </c>
      <c r="D16" s="274">
        <v>1.4022999572753907</v>
      </c>
      <c r="E16" s="274">
        <v>3557</v>
      </c>
      <c r="F16" s="274">
        <v>1767</v>
      </c>
      <c r="G16" s="274">
        <v>1661</v>
      </c>
      <c r="H16" s="274">
        <v>2536.5471784732135</v>
      </c>
      <c r="I16" s="274">
        <v>1260.0727760365949</v>
      </c>
      <c r="J16" s="274">
        <v>2010</v>
      </c>
      <c r="K16" s="274">
        <v>1110</v>
      </c>
      <c r="L16" s="274">
        <v>190</v>
      </c>
      <c r="M16" s="274">
        <v>230</v>
      </c>
      <c r="N16" s="275">
        <v>0.11442786069651742</v>
      </c>
      <c r="O16" s="274">
        <v>270</v>
      </c>
      <c r="P16" s="274">
        <v>145</v>
      </c>
      <c r="Q16" s="274">
        <v>415</v>
      </c>
      <c r="R16" s="275">
        <v>0.20646766169154229</v>
      </c>
      <c r="S16" s="274">
        <v>10</v>
      </c>
      <c r="T16" s="274">
        <v>10</v>
      </c>
      <c r="U16" s="274">
        <v>40</v>
      </c>
      <c r="V16" s="24" t="s">
        <v>7</v>
      </c>
    </row>
    <row r="17" spans="1:22" x14ac:dyDescent="0.2">
      <c r="A17" s="270" t="s">
        <v>39</v>
      </c>
      <c r="B17" s="270" t="s">
        <v>144</v>
      </c>
      <c r="C17" s="270" t="s">
        <v>136</v>
      </c>
      <c r="D17" s="270">
        <v>1.1077999877929687</v>
      </c>
      <c r="E17" s="270">
        <v>4515</v>
      </c>
      <c r="F17" s="270">
        <v>2060</v>
      </c>
      <c r="G17" s="270">
        <v>1946</v>
      </c>
      <c r="H17" s="270">
        <v>4075.6454682718286</v>
      </c>
      <c r="I17" s="270">
        <v>1859.5414539623405</v>
      </c>
      <c r="J17" s="270">
        <v>2310</v>
      </c>
      <c r="K17" s="270">
        <v>1235</v>
      </c>
      <c r="L17" s="270">
        <v>135</v>
      </c>
      <c r="M17" s="270">
        <v>235</v>
      </c>
      <c r="N17" s="271">
        <v>0.10173160173160173</v>
      </c>
      <c r="O17" s="270">
        <v>365</v>
      </c>
      <c r="P17" s="270">
        <v>325</v>
      </c>
      <c r="Q17" s="270">
        <v>690</v>
      </c>
      <c r="R17" s="271">
        <v>0.29870129870129869</v>
      </c>
      <c r="S17" s="270">
        <v>0</v>
      </c>
      <c r="T17" s="270">
        <v>0</v>
      </c>
      <c r="U17" s="270">
        <v>15</v>
      </c>
      <c r="V17" s="277" t="s">
        <v>5</v>
      </c>
    </row>
    <row r="18" spans="1:22" x14ac:dyDescent="0.2">
      <c r="A18" s="274" t="s">
        <v>40</v>
      </c>
      <c r="B18" s="274" t="s">
        <v>144</v>
      </c>
      <c r="C18" s="274" t="s">
        <v>136</v>
      </c>
      <c r="D18" s="274">
        <v>1.1455000305175782</v>
      </c>
      <c r="E18" s="274">
        <v>4462</v>
      </c>
      <c r="F18" s="274">
        <v>2080</v>
      </c>
      <c r="G18" s="274">
        <v>1970</v>
      </c>
      <c r="H18" s="274">
        <v>3895.2421485173663</v>
      </c>
      <c r="I18" s="274">
        <v>1815.8009119041062</v>
      </c>
      <c r="J18" s="274">
        <v>2115</v>
      </c>
      <c r="K18" s="274">
        <v>1150</v>
      </c>
      <c r="L18" s="274">
        <v>110</v>
      </c>
      <c r="M18" s="274">
        <v>320</v>
      </c>
      <c r="N18" s="275">
        <v>0.15130023640661938</v>
      </c>
      <c r="O18" s="274">
        <v>305</v>
      </c>
      <c r="P18" s="274">
        <v>185</v>
      </c>
      <c r="Q18" s="274">
        <v>490</v>
      </c>
      <c r="R18" s="275">
        <v>0.23167848699763594</v>
      </c>
      <c r="S18" s="274">
        <v>20</v>
      </c>
      <c r="T18" s="274">
        <v>0</v>
      </c>
      <c r="U18" s="274">
        <v>30</v>
      </c>
      <c r="V18" s="24" t="s">
        <v>7</v>
      </c>
    </row>
    <row r="19" spans="1:22" x14ac:dyDescent="0.2">
      <c r="A19" s="274" t="s">
        <v>41</v>
      </c>
      <c r="B19" s="274" t="s">
        <v>144</v>
      </c>
      <c r="C19" s="274" t="s">
        <v>136</v>
      </c>
      <c r="D19" s="274">
        <v>2.4478999328613282</v>
      </c>
      <c r="E19" s="274">
        <v>3981</v>
      </c>
      <c r="F19" s="274">
        <v>1698</v>
      </c>
      <c r="G19" s="274">
        <v>1631</v>
      </c>
      <c r="H19" s="274">
        <v>1626.2919682940817</v>
      </c>
      <c r="I19" s="274">
        <v>693.65580561752097</v>
      </c>
      <c r="J19" s="274">
        <v>1555</v>
      </c>
      <c r="K19" s="274">
        <v>1025</v>
      </c>
      <c r="L19" s="274">
        <v>125</v>
      </c>
      <c r="M19" s="274">
        <v>120</v>
      </c>
      <c r="N19" s="275">
        <v>7.7170418006430874E-2</v>
      </c>
      <c r="O19" s="274">
        <v>105</v>
      </c>
      <c r="P19" s="274">
        <v>135</v>
      </c>
      <c r="Q19" s="274">
        <v>240</v>
      </c>
      <c r="R19" s="275">
        <v>0.15434083601286175</v>
      </c>
      <c r="S19" s="274">
        <v>10</v>
      </c>
      <c r="T19" s="274">
        <v>0</v>
      </c>
      <c r="U19" s="274">
        <v>35</v>
      </c>
      <c r="V19" s="24" t="s">
        <v>7</v>
      </c>
    </row>
    <row r="20" spans="1:22" x14ac:dyDescent="0.2">
      <c r="A20" s="274" t="s">
        <v>42</v>
      </c>
      <c r="B20" s="274" t="s">
        <v>144</v>
      </c>
      <c r="C20" s="274" t="s">
        <v>136</v>
      </c>
      <c r="D20" s="274">
        <v>1.023499984741211</v>
      </c>
      <c r="E20" s="274">
        <v>3251</v>
      </c>
      <c r="F20" s="274">
        <v>1833</v>
      </c>
      <c r="G20" s="274">
        <v>1718</v>
      </c>
      <c r="H20" s="274">
        <v>3176.3556897580279</v>
      </c>
      <c r="I20" s="274">
        <v>1790.9135586977745</v>
      </c>
      <c r="J20" s="274">
        <v>1150</v>
      </c>
      <c r="K20" s="274">
        <v>650</v>
      </c>
      <c r="L20" s="274">
        <v>95</v>
      </c>
      <c r="M20" s="274">
        <v>110</v>
      </c>
      <c r="N20" s="275">
        <v>9.5652173913043481E-2</v>
      </c>
      <c r="O20" s="274">
        <v>150</v>
      </c>
      <c r="P20" s="274">
        <v>125</v>
      </c>
      <c r="Q20" s="274">
        <v>275</v>
      </c>
      <c r="R20" s="275">
        <v>0.2391304347826087</v>
      </c>
      <c r="S20" s="274">
        <v>0</v>
      </c>
      <c r="T20" s="274">
        <v>0</v>
      </c>
      <c r="U20" s="274">
        <v>15</v>
      </c>
      <c r="V20" s="24" t="s">
        <v>7</v>
      </c>
    </row>
    <row r="21" spans="1:22" x14ac:dyDescent="0.2">
      <c r="A21" s="270" t="s">
        <v>43</v>
      </c>
      <c r="B21" s="270" t="s">
        <v>144</v>
      </c>
      <c r="C21" s="270" t="s">
        <v>136</v>
      </c>
      <c r="D21" s="270">
        <v>1.6911000061035155</v>
      </c>
      <c r="E21" s="270">
        <v>5410</v>
      </c>
      <c r="F21" s="270">
        <v>2573</v>
      </c>
      <c r="G21" s="270">
        <v>2470</v>
      </c>
      <c r="H21" s="270">
        <v>3199.1011652026705</v>
      </c>
      <c r="I21" s="270">
        <v>1521.4948794947268</v>
      </c>
      <c r="J21" s="270">
        <v>2420</v>
      </c>
      <c r="K21" s="270">
        <v>1295</v>
      </c>
      <c r="L21" s="270">
        <v>190</v>
      </c>
      <c r="M21" s="270">
        <v>305</v>
      </c>
      <c r="N21" s="271">
        <v>0.12603305785123967</v>
      </c>
      <c r="O21" s="270">
        <v>280</v>
      </c>
      <c r="P21" s="270">
        <v>310</v>
      </c>
      <c r="Q21" s="270">
        <v>590</v>
      </c>
      <c r="R21" s="271">
        <v>0.24380165289256198</v>
      </c>
      <c r="S21" s="270">
        <v>15</v>
      </c>
      <c r="T21" s="270">
        <v>0</v>
      </c>
      <c r="U21" s="270">
        <v>20</v>
      </c>
      <c r="V21" s="277" t="s">
        <v>5</v>
      </c>
    </row>
    <row r="22" spans="1:22" x14ac:dyDescent="0.2">
      <c r="A22" s="274" t="s">
        <v>44</v>
      </c>
      <c r="B22" s="274" t="s">
        <v>144</v>
      </c>
      <c r="C22" s="274" t="s">
        <v>136</v>
      </c>
      <c r="D22" s="274">
        <v>2.3460000610351561</v>
      </c>
      <c r="E22" s="274">
        <v>2414</v>
      </c>
      <c r="F22" s="274">
        <v>981</v>
      </c>
      <c r="G22" s="274">
        <v>935</v>
      </c>
      <c r="H22" s="274">
        <v>1028.9854804755798</v>
      </c>
      <c r="I22" s="274">
        <v>418.15855689583429</v>
      </c>
      <c r="J22" s="274">
        <v>920</v>
      </c>
      <c r="K22" s="274">
        <v>645</v>
      </c>
      <c r="L22" s="274">
        <v>90</v>
      </c>
      <c r="M22" s="274">
        <v>40</v>
      </c>
      <c r="N22" s="275">
        <v>4.3478260869565216E-2</v>
      </c>
      <c r="O22" s="274">
        <v>45</v>
      </c>
      <c r="P22" s="274">
        <v>85</v>
      </c>
      <c r="Q22" s="274">
        <v>130</v>
      </c>
      <c r="R22" s="275">
        <v>0.14130434782608695</v>
      </c>
      <c r="S22" s="274">
        <v>0</v>
      </c>
      <c r="T22" s="274">
        <v>0</v>
      </c>
      <c r="U22" s="274">
        <v>10</v>
      </c>
      <c r="V22" s="24" t="s">
        <v>7</v>
      </c>
    </row>
    <row r="23" spans="1:22" x14ac:dyDescent="0.2">
      <c r="A23" s="274" t="s">
        <v>45</v>
      </c>
      <c r="B23" s="274" t="s">
        <v>144</v>
      </c>
      <c r="C23" s="274" t="s">
        <v>136</v>
      </c>
      <c r="D23" s="274">
        <v>2.875</v>
      </c>
      <c r="E23" s="274">
        <v>2852</v>
      </c>
      <c r="F23" s="274">
        <v>1195</v>
      </c>
      <c r="G23" s="274">
        <v>1149</v>
      </c>
      <c r="H23" s="274">
        <v>992</v>
      </c>
      <c r="I23" s="274">
        <v>415.6521739130435</v>
      </c>
      <c r="J23" s="274">
        <v>1255</v>
      </c>
      <c r="K23" s="274">
        <v>825</v>
      </c>
      <c r="L23" s="274">
        <v>110</v>
      </c>
      <c r="M23" s="274">
        <v>100</v>
      </c>
      <c r="N23" s="275">
        <v>7.9681274900398405E-2</v>
      </c>
      <c r="O23" s="274">
        <v>65</v>
      </c>
      <c r="P23" s="274">
        <v>105</v>
      </c>
      <c r="Q23" s="274">
        <v>170</v>
      </c>
      <c r="R23" s="275">
        <v>0.13545816733067728</v>
      </c>
      <c r="S23" s="274">
        <v>40</v>
      </c>
      <c r="T23" s="274">
        <v>0</v>
      </c>
      <c r="U23" s="274">
        <v>10</v>
      </c>
      <c r="V23" s="24" t="s">
        <v>7</v>
      </c>
    </row>
    <row r="24" spans="1:22" x14ac:dyDescent="0.2">
      <c r="A24" s="272" t="s">
        <v>46</v>
      </c>
      <c r="B24" s="272" t="s">
        <v>144</v>
      </c>
      <c r="C24" s="272" t="s">
        <v>136</v>
      </c>
      <c r="D24" s="272">
        <v>2.765199890136719</v>
      </c>
      <c r="E24" s="272">
        <v>5919</v>
      </c>
      <c r="F24" s="272">
        <v>2891</v>
      </c>
      <c r="G24" s="272">
        <v>2783</v>
      </c>
      <c r="H24" s="272">
        <v>2140.5324154368273</v>
      </c>
      <c r="I24" s="272">
        <v>1045.494038355781</v>
      </c>
      <c r="J24" s="272">
        <v>3000</v>
      </c>
      <c r="K24" s="272">
        <v>1520</v>
      </c>
      <c r="L24" s="272">
        <v>210</v>
      </c>
      <c r="M24" s="272">
        <v>515</v>
      </c>
      <c r="N24" s="273">
        <v>0.17166666666666666</v>
      </c>
      <c r="O24" s="272">
        <v>465</v>
      </c>
      <c r="P24" s="272">
        <v>205</v>
      </c>
      <c r="Q24" s="272">
        <v>670</v>
      </c>
      <c r="R24" s="273">
        <v>0.22333333333333333</v>
      </c>
      <c r="S24" s="272">
        <v>40</v>
      </c>
      <c r="T24" s="272">
        <v>20</v>
      </c>
      <c r="U24" s="272">
        <v>20</v>
      </c>
      <c r="V24" s="278" t="s">
        <v>6</v>
      </c>
    </row>
    <row r="25" spans="1:22" x14ac:dyDescent="0.2">
      <c r="A25" s="272" t="s">
        <v>47</v>
      </c>
      <c r="B25" s="272" t="s">
        <v>144</v>
      </c>
      <c r="C25" s="272" t="s">
        <v>136</v>
      </c>
      <c r="D25" s="272">
        <v>1.8025999450683594</v>
      </c>
      <c r="E25" s="272">
        <v>4969</v>
      </c>
      <c r="F25" s="272">
        <v>2431</v>
      </c>
      <c r="G25" s="272">
        <v>2316</v>
      </c>
      <c r="H25" s="272">
        <v>2756.573921792482</v>
      </c>
      <c r="I25" s="272">
        <v>1348.6076079447623</v>
      </c>
      <c r="J25" s="272">
        <v>2585</v>
      </c>
      <c r="K25" s="272">
        <v>1255</v>
      </c>
      <c r="L25" s="272">
        <v>255</v>
      </c>
      <c r="M25" s="272">
        <v>480</v>
      </c>
      <c r="N25" s="273">
        <v>0.18568665377176016</v>
      </c>
      <c r="O25" s="272">
        <v>400</v>
      </c>
      <c r="P25" s="272">
        <v>105</v>
      </c>
      <c r="Q25" s="272">
        <v>505</v>
      </c>
      <c r="R25" s="273">
        <v>0.195357833655706</v>
      </c>
      <c r="S25" s="272">
        <v>45</v>
      </c>
      <c r="T25" s="272">
        <v>0</v>
      </c>
      <c r="U25" s="272">
        <v>45</v>
      </c>
      <c r="V25" s="278" t="s">
        <v>6</v>
      </c>
    </row>
    <row r="26" spans="1:22" x14ac:dyDescent="0.2">
      <c r="A26" s="274" t="s">
        <v>48</v>
      </c>
      <c r="B26" s="274" t="s">
        <v>144</v>
      </c>
      <c r="C26" s="274" t="s">
        <v>136</v>
      </c>
      <c r="D26" s="274">
        <v>2.4750999450683593</v>
      </c>
      <c r="E26" s="274">
        <v>5952</v>
      </c>
      <c r="F26" s="274">
        <v>3018</v>
      </c>
      <c r="G26" s="274">
        <v>2911</v>
      </c>
      <c r="H26" s="274">
        <v>2404.7513765492054</v>
      </c>
      <c r="I26" s="274">
        <v>1219.3447000042847</v>
      </c>
      <c r="J26" s="274">
        <v>3070</v>
      </c>
      <c r="K26" s="274">
        <v>1930</v>
      </c>
      <c r="L26" s="274">
        <v>205</v>
      </c>
      <c r="M26" s="274">
        <v>415</v>
      </c>
      <c r="N26" s="275">
        <v>0.13517915309446255</v>
      </c>
      <c r="O26" s="274">
        <v>330</v>
      </c>
      <c r="P26" s="274">
        <v>155</v>
      </c>
      <c r="Q26" s="274">
        <v>485</v>
      </c>
      <c r="R26" s="275">
        <v>0.15798045602605862</v>
      </c>
      <c r="S26" s="274">
        <v>15</v>
      </c>
      <c r="T26" s="274">
        <v>0</v>
      </c>
      <c r="U26" s="274">
        <v>30</v>
      </c>
      <c r="V26" s="24" t="s">
        <v>7</v>
      </c>
    </row>
    <row r="27" spans="1:22" x14ac:dyDescent="0.2">
      <c r="A27" s="274" t="s">
        <v>49</v>
      </c>
      <c r="B27" s="274" t="s">
        <v>144</v>
      </c>
      <c r="C27" s="274" t="s">
        <v>136</v>
      </c>
      <c r="D27" s="274">
        <v>4.4555999755859377</v>
      </c>
      <c r="E27" s="274">
        <v>4394</v>
      </c>
      <c r="F27" s="274">
        <v>3382</v>
      </c>
      <c r="G27" s="274">
        <v>1801</v>
      </c>
      <c r="H27" s="274">
        <v>986.17470690289315</v>
      </c>
      <c r="I27" s="274">
        <v>759.04480171724731</v>
      </c>
      <c r="J27" s="274">
        <v>1540</v>
      </c>
      <c r="K27" s="274">
        <v>995</v>
      </c>
      <c r="L27" s="274">
        <v>120</v>
      </c>
      <c r="M27" s="274">
        <v>150</v>
      </c>
      <c r="N27" s="275">
        <v>9.7402597402597407E-2</v>
      </c>
      <c r="O27" s="274">
        <v>175</v>
      </c>
      <c r="P27" s="274">
        <v>65</v>
      </c>
      <c r="Q27" s="274">
        <v>240</v>
      </c>
      <c r="R27" s="275">
        <v>0.15584415584415584</v>
      </c>
      <c r="S27" s="274">
        <v>10</v>
      </c>
      <c r="T27" s="274">
        <v>0</v>
      </c>
      <c r="U27" s="274">
        <v>25</v>
      </c>
      <c r="V27" s="24" t="s">
        <v>7</v>
      </c>
    </row>
    <row r="28" spans="1:22" x14ac:dyDescent="0.2">
      <c r="A28" s="272" t="s">
        <v>50</v>
      </c>
      <c r="B28" s="272" t="s">
        <v>144</v>
      </c>
      <c r="C28" s="272" t="s">
        <v>136</v>
      </c>
      <c r="D28" s="272">
        <v>2.2953999328613279</v>
      </c>
      <c r="E28" s="272">
        <v>5755</v>
      </c>
      <c r="F28" s="272">
        <v>2396</v>
      </c>
      <c r="G28" s="272">
        <v>2181</v>
      </c>
      <c r="H28" s="272">
        <v>2507.1883629560411</v>
      </c>
      <c r="I28" s="272">
        <v>1043.8268145339141</v>
      </c>
      <c r="J28" s="272">
        <v>2565</v>
      </c>
      <c r="K28" s="272">
        <v>1540</v>
      </c>
      <c r="L28" s="272">
        <v>205</v>
      </c>
      <c r="M28" s="272">
        <v>450</v>
      </c>
      <c r="N28" s="273">
        <v>0.17543859649122806</v>
      </c>
      <c r="O28" s="272">
        <v>200</v>
      </c>
      <c r="P28" s="272">
        <v>155</v>
      </c>
      <c r="Q28" s="272">
        <v>355</v>
      </c>
      <c r="R28" s="273">
        <v>0.13840155945419103</v>
      </c>
      <c r="S28" s="272">
        <v>10</v>
      </c>
      <c r="T28" s="272">
        <v>0</v>
      </c>
      <c r="U28" s="272">
        <v>15</v>
      </c>
      <c r="V28" s="278" t="s">
        <v>6</v>
      </c>
    </row>
    <row r="29" spans="1:22" x14ac:dyDescent="0.2">
      <c r="A29" s="274" t="s">
        <v>51</v>
      </c>
      <c r="B29" s="274" t="s">
        <v>144</v>
      </c>
      <c r="C29" s="274" t="s">
        <v>136</v>
      </c>
      <c r="D29" s="274">
        <v>2.314499969482422</v>
      </c>
      <c r="E29" s="274">
        <v>3618</v>
      </c>
      <c r="F29" s="274">
        <v>1377</v>
      </c>
      <c r="G29" s="274">
        <v>1323</v>
      </c>
      <c r="H29" s="274">
        <v>1563.1886142599828</v>
      </c>
      <c r="I29" s="274">
        <v>594.94492035268001</v>
      </c>
      <c r="J29" s="274">
        <v>1585</v>
      </c>
      <c r="K29" s="274">
        <v>1240</v>
      </c>
      <c r="L29" s="274">
        <v>125</v>
      </c>
      <c r="M29" s="274">
        <v>135</v>
      </c>
      <c r="N29" s="275">
        <v>8.5173501577287064E-2</v>
      </c>
      <c r="O29" s="274">
        <v>30</v>
      </c>
      <c r="P29" s="274">
        <v>50</v>
      </c>
      <c r="Q29" s="274">
        <v>80</v>
      </c>
      <c r="R29" s="275">
        <v>5.0473186119873815E-2</v>
      </c>
      <c r="S29" s="274">
        <v>0</v>
      </c>
      <c r="T29" s="274">
        <v>0</v>
      </c>
      <c r="U29" s="274">
        <v>0</v>
      </c>
      <c r="V29" s="24" t="s">
        <v>7</v>
      </c>
    </row>
    <row r="30" spans="1:22" x14ac:dyDescent="0.2">
      <c r="A30" s="274" t="s">
        <v>52</v>
      </c>
      <c r="B30" s="274" t="s">
        <v>144</v>
      </c>
      <c r="C30" s="274" t="s">
        <v>136</v>
      </c>
      <c r="D30" s="274">
        <v>1.3927000427246095</v>
      </c>
      <c r="E30" s="274">
        <v>3419</v>
      </c>
      <c r="F30" s="274">
        <v>1276</v>
      </c>
      <c r="G30" s="274">
        <v>1209</v>
      </c>
      <c r="H30" s="274">
        <v>2454.9435593548469</v>
      </c>
      <c r="I30" s="274">
        <v>916.20590281859745</v>
      </c>
      <c r="J30" s="274">
        <v>1565</v>
      </c>
      <c r="K30" s="274">
        <v>1125</v>
      </c>
      <c r="L30" s="274">
        <v>105</v>
      </c>
      <c r="M30" s="274">
        <v>155</v>
      </c>
      <c r="N30" s="275">
        <v>9.9041533546325874E-2</v>
      </c>
      <c r="O30" s="274">
        <v>45</v>
      </c>
      <c r="P30" s="274">
        <v>105</v>
      </c>
      <c r="Q30" s="274">
        <v>150</v>
      </c>
      <c r="R30" s="275">
        <v>9.5846645367412137E-2</v>
      </c>
      <c r="S30" s="274">
        <v>25</v>
      </c>
      <c r="T30" s="274">
        <v>0</v>
      </c>
      <c r="U30" s="274">
        <v>10</v>
      </c>
      <c r="V30" s="24" t="s">
        <v>7</v>
      </c>
    </row>
    <row r="31" spans="1:22" x14ac:dyDescent="0.2">
      <c r="A31" s="274" t="s">
        <v>53</v>
      </c>
      <c r="B31" s="274" t="s">
        <v>144</v>
      </c>
      <c r="C31" s="274" t="s">
        <v>136</v>
      </c>
      <c r="D31" s="274">
        <v>1.3810000610351563</v>
      </c>
      <c r="E31" s="274">
        <v>3871</v>
      </c>
      <c r="F31" s="274">
        <v>1468</v>
      </c>
      <c r="G31" s="274">
        <v>1406</v>
      </c>
      <c r="H31" s="274">
        <v>2803.0411505546308</v>
      </c>
      <c r="I31" s="274">
        <v>1062.9977806804955</v>
      </c>
      <c r="J31" s="274">
        <v>2080</v>
      </c>
      <c r="K31" s="274">
        <v>1380</v>
      </c>
      <c r="L31" s="274">
        <v>185</v>
      </c>
      <c r="M31" s="274">
        <v>280</v>
      </c>
      <c r="N31" s="275">
        <v>0.13461538461538461</v>
      </c>
      <c r="O31" s="274">
        <v>90</v>
      </c>
      <c r="P31" s="274">
        <v>120</v>
      </c>
      <c r="Q31" s="274">
        <v>210</v>
      </c>
      <c r="R31" s="275">
        <v>0.10096153846153846</v>
      </c>
      <c r="S31" s="274">
        <v>20</v>
      </c>
      <c r="T31" s="274">
        <v>0</v>
      </c>
      <c r="U31" s="274">
        <v>10</v>
      </c>
      <c r="V31" s="24" t="s">
        <v>7</v>
      </c>
    </row>
    <row r="32" spans="1:22" x14ac:dyDescent="0.2">
      <c r="A32" s="272" t="s">
        <v>54</v>
      </c>
      <c r="B32" s="272" t="s">
        <v>144</v>
      </c>
      <c r="C32" s="272" t="s">
        <v>136</v>
      </c>
      <c r="D32" s="272">
        <v>0.98980003356933599</v>
      </c>
      <c r="E32" s="272">
        <v>3537</v>
      </c>
      <c r="F32" s="272">
        <v>1773</v>
      </c>
      <c r="G32" s="272">
        <v>1658</v>
      </c>
      <c r="H32" s="272">
        <v>3573.449060458363</v>
      </c>
      <c r="I32" s="272">
        <v>1791.2709030796375</v>
      </c>
      <c r="J32" s="272">
        <v>1655</v>
      </c>
      <c r="K32" s="272">
        <v>885</v>
      </c>
      <c r="L32" s="272">
        <v>110</v>
      </c>
      <c r="M32" s="272">
        <v>350</v>
      </c>
      <c r="N32" s="273">
        <v>0.21148036253776434</v>
      </c>
      <c r="O32" s="272">
        <v>110</v>
      </c>
      <c r="P32" s="272">
        <v>140</v>
      </c>
      <c r="Q32" s="272">
        <v>250</v>
      </c>
      <c r="R32" s="273">
        <v>0.15105740181268881</v>
      </c>
      <c r="S32" s="272">
        <v>35</v>
      </c>
      <c r="T32" s="272">
        <v>0</v>
      </c>
      <c r="U32" s="272">
        <v>15</v>
      </c>
      <c r="V32" s="278" t="s">
        <v>6</v>
      </c>
    </row>
    <row r="33" spans="1:22" x14ac:dyDescent="0.2">
      <c r="A33" s="274" t="s">
        <v>55</v>
      </c>
      <c r="B33" s="274" t="s">
        <v>144</v>
      </c>
      <c r="C33" s="274" t="s">
        <v>136</v>
      </c>
      <c r="D33" s="274">
        <v>0.92639999389648442</v>
      </c>
      <c r="E33" s="274">
        <v>2489</v>
      </c>
      <c r="F33" s="274">
        <v>1127</v>
      </c>
      <c r="G33" s="274">
        <v>1089</v>
      </c>
      <c r="H33" s="274">
        <v>2686.7444045753305</v>
      </c>
      <c r="I33" s="274">
        <v>1216.5371410029722</v>
      </c>
      <c r="J33" s="274">
        <v>1245</v>
      </c>
      <c r="K33" s="274">
        <v>740</v>
      </c>
      <c r="L33" s="274">
        <v>65</v>
      </c>
      <c r="M33" s="274">
        <v>150</v>
      </c>
      <c r="N33" s="275">
        <v>0.12048192771084337</v>
      </c>
      <c r="O33" s="274">
        <v>90</v>
      </c>
      <c r="P33" s="274">
        <v>180</v>
      </c>
      <c r="Q33" s="274">
        <v>270</v>
      </c>
      <c r="R33" s="275">
        <v>0.21686746987951808</v>
      </c>
      <c r="S33" s="274">
        <v>0</v>
      </c>
      <c r="T33" s="274">
        <v>0</v>
      </c>
      <c r="U33" s="274">
        <v>10</v>
      </c>
      <c r="V33" s="24" t="s">
        <v>7</v>
      </c>
    </row>
    <row r="34" spans="1:22" x14ac:dyDescent="0.2">
      <c r="A34" s="274" t="s">
        <v>56</v>
      </c>
      <c r="B34" s="274" t="s">
        <v>144</v>
      </c>
      <c r="C34" s="274" t="s">
        <v>136</v>
      </c>
      <c r="D34" s="274">
        <v>1.3994999694824219</v>
      </c>
      <c r="E34" s="274">
        <v>3126</v>
      </c>
      <c r="F34" s="274">
        <v>1431</v>
      </c>
      <c r="G34" s="274">
        <v>1358</v>
      </c>
      <c r="H34" s="274">
        <v>2233.6549254489023</v>
      </c>
      <c r="I34" s="274">
        <v>1022.508060882079</v>
      </c>
      <c r="J34" s="274">
        <v>1315</v>
      </c>
      <c r="K34" s="274">
        <v>770</v>
      </c>
      <c r="L34" s="274">
        <v>100</v>
      </c>
      <c r="M34" s="274">
        <v>185</v>
      </c>
      <c r="N34" s="275">
        <v>0.14068441064638784</v>
      </c>
      <c r="O34" s="274">
        <v>155</v>
      </c>
      <c r="P34" s="274">
        <v>85</v>
      </c>
      <c r="Q34" s="274">
        <v>240</v>
      </c>
      <c r="R34" s="275">
        <v>0.18250950570342206</v>
      </c>
      <c r="S34" s="274">
        <v>10</v>
      </c>
      <c r="T34" s="274">
        <v>0</v>
      </c>
      <c r="U34" s="274">
        <v>15</v>
      </c>
      <c r="V34" s="24" t="s">
        <v>7</v>
      </c>
    </row>
    <row r="35" spans="1:22" x14ac:dyDescent="0.2">
      <c r="A35" s="274" t="s">
        <v>57</v>
      </c>
      <c r="B35" s="274" t="s">
        <v>144</v>
      </c>
      <c r="C35" s="274" t="s">
        <v>136</v>
      </c>
      <c r="D35" s="274">
        <v>2.2272999572753904</v>
      </c>
      <c r="E35" s="274">
        <v>4666</v>
      </c>
      <c r="F35" s="274">
        <v>2165</v>
      </c>
      <c r="G35" s="274">
        <v>2072</v>
      </c>
      <c r="H35" s="274">
        <v>2094.9131636979064</v>
      </c>
      <c r="I35" s="274">
        <v>972.02893257736116</v>
      </c>
      <c r="J35" s="274">
        <v>1980</v>
      </c>
      <c r="K35" s="274">
        <v>1350</v>
      </c>
      <c r="L35" s="274">
        <v>200</v>
      </c>
      <c r="M35" s="274">
        <v>175</v>
      </c>
      <c r="N35" s="275">
        <v>8.8383838383838384E-2</v>
      </c>
      <c r="O35" s="274">
        <v>115</v>
      </c>
      <c r="P35" s="274">
        <v>85</v>
      </c>
      <c r="Q35" s="274">
        <v>200</v>
      </c>
      <c r="R35" s="275">
        <v>0.10101010101010101</v>
      </c>
      <c r="S35" s="274">
        <v>25</v>
      </c>
      <c r="T35" s="274">
        <v>10</v>
      </c>
      <c r="U35" s="274">
        <v>25</v>
      </c>
      <c r="V35" s="24" t="s">
        <v>7</v>
      </c>
    </row>
    <row r="36" spans="1:22" x14ac:dyDescent="0.2">
      <c r="A36" s="272" t="s">
        <v>58</v>
      </c>
      <c r="B36" s="272" t="s">
        <v>144</v>
      </c>
      <c r="C36" s="272" t="s">
        <v>136</v>
      </c>
      <c r="D36" s="272">
        <v>1.3086000061035157</v>
      </c>
      <c r="E36" s="272">
        <v>4726</v>
      </c>
      <c r="F36" s="272">
        <v>2683</v>
      </c>
      <c r="G36" s="272">
        <v>2563</v>
      </c>
      <c r="H36" s="272">
        <v>3611.4931819938824</v>
      </c>
      <c r="I36" s="272">
        <v>2050.282735355393</v>
      </c>
      <c r="J36" s="272">
        <v>2610</v>
      </c>
      <c r="K36" s="272">
        <v>1445</v>
      </c>
      <c r="L36" s="272">
        <v>205</v>
      </c>
      <c r="M36" s="272">
        <v>435</v>
      </c>
      <c r="N36" s="273">
        <v>0.16666666666666666</v>
      </c>
      <c r="O36" s="272">
        <v>395</v>
      </c>
      <c r="P36" s="272">
        <v>95</v>
      </c>
      <c r="Q36" s="272">
        <v>490</v>
      </c>
      <c r="R36" s="273">
        <v>0.18773946360153257</v>
      </c>
      <c r="S36" s="272">
        <v>25</v>
      </c>
      <c r="T36" s="272">
        <v>0</v>
      </c>
      <c r="U36" s="272">
        <v>10</v>
      </c>
      <c r="V36" s="278" t="s">
        <v>6</v>
      </c>
    </row>
    <row r="37" spans="1:22" x14ac:dyDescent="0.2">
      <c r="A37" s="274" t="s">
        <v>59</v>
      </c>
      <c r="B37" s="274" t="s">
        <v>144</v>
      </c>
      <c r="C37" s="274" t="s">
        <v>136</v>
      </c>
      <c r="D37" s="274">
        <v>1.7786999511718751</v>
      </c>
      <c r="E37" s="274">
        <v>4276</v>
      </c>
      <c r="F37" s="274">
        <v>1981</v>
      </c>
      <c r="G37" s="274">
        <v>1884</v>
      </c>
      <c r="H37" s="274">
        <v>2404.0029894771228</v>
      </c>
      <c r="I37" s="274">
        <v>1113.7347806721657</v>
      </c>
      <c r="J37" s="274">
        <v>2415</v>
      </c>
      <c r="K37" s="274">
        <v>1545</v>
      </c>
      <c r="L37" s="274">
        <v>110</v>
      </c>
      <c r="M37" s="274">
        <v>370</v>
      </c>
      <c r="N37" s="275">
        <v>0.15320910973084886</v>
      </c>
      <c r="O37" s="274">
        <v>160</v>
      </c>
      <c r="P37" s="274">
        <v>195</v>
      </c>
      <c r="Q37" s="274">
        <v>355</v>
      </c>
      <c r="R37" s="275">
        <v>0.14699792960662525</v>
      </c>
      <c r="S37" s="274">
        <v>0</v>
      </c>
      <c r="T37" s="274">
        <v>10</v>
      </c>
      <c r="U37" s="274">
        <v>25</v>
      </c>
      <c r="V37" s="24" t="s">
        <v>7</v>
      </c>
    </row>
    <row r="38" spans="1:22" x14ac:dyDescent="0.2">
      <c r="A38" s="274" t="s">
        <v>60</v>
      </c>
      <c r="B38" s="274" t="s">
        <v>144</v>
      </c>
      <c r="C38" s="274" t="s">
        <v>136</v>
      </c>
      <c r="D38" s="274">
        <v>2.3767999267578124</v>
      </c>
      <c r="E38" s="274">
        <v>7277</v>
      </c>
      <c r="F38" s="274">
        <v>3607</v>
      </c>
      <c r="G38" s="274">
        <v>3432</v>
      </c>
      <c r="H38" s="274">
        <v>3061.6796635157002</v>
      </c>
      <c r="I38" s="274">
        <v>1517.5867179196277</v>
      </c>
      <c r="J38" s="274">
        <v>3820</v>
      </c>
      <c r="K38" s="274">
        <v>2320</v>
      </c>
      <c r="L38" s="274">
        <v>350</v>
      </c>
      <c r="M38" s="274">
        <v>575</v>
      </c>
      <c r="N38" s="275">
        <v>0.15052356020942409</v>
      </c>
      <c r="O38" s="274">
        <v>330</v>
      </c>
      <c r="P38" s="274">
        <v>190</v>
      </c>
      <c r="Q38" s="274">
        <v>520</v>
      </c>
      <c r="R38" s="275">
        <v>0.13612565445026178</v>
      </c>
      <c r="S38" s="274">
        <v>10</v>
      </c>
      <c r="T38" s="274">
        <v>15</v>
      </c>
      <c r="U38" s="274">
        <v>25</v>
      </c>
      <c r="V38" s="24" t="s">
        <v>7</v>
      </c>
    </row>
    <row r="39" spans="1:22" x14ac:dyDescent="0.2">
      <c r="A39" s="274" t="s">
        <v>61</v>
      </c>
      <c r="B39" s="274" t="s">
        <v>144</v>
      </c>
      <c r="C39" s="274" t="s">
        <v>136</v>
      </c>
      <c r="D39" s="274">
        <v>2.5241000366210939</v>
      </c>
      <c r="E39" s="274">
        <v>4560</v>
      </c>
      <c r="F39" s="274">
        <v>2017</v>
      </c>
      <c r="G39" s="274">
        <v>1934</v>
      </c>
      <c r="H39" s="274">
        <v>1806.5844989663244</v>
      </c>
      <c r="I39" s="274">
        <v>799.09669614365703</v>
      </c>
      <c r="J39" s="274">
        <v>2560</v>
      </c>
      <c r="K39" s="274">
        <v>1825</v>
      </c>
      <c r="L39" s="274">
        <v>145</v>
      </c>
      <c r="M39" s="274">
        <v>285</v>
      </c>
      <c r="N39" s="275">
        <v>0.111328125</v>
      </c>
      <c r="O39" s="274">
        <v>90</v>
      </c>
      <c r="P39" s="274">
        <v>160</v>
      </c>
      <c r="Q39" s="274">
        <v>250</v>
      </c>
      <c r="R39" s="275">
        <v>9.765625E-2</v>
      </c>
      <c r="S39" s="274">
        <v>25</v>
      </c>
      <c r="T39" s="274">
        <v>10</v>
      </c>
      <c r="U39" s="274">
        <v>30</v>
      </c>
      <c r="V39" s="24" t="s">
        <v>7</v>
      </c>
    </row>
    <row r="40" spans="1:22" x14ac:dyDescent="0.2">
      <c r="A40" s="274" t="s">
        <v>62</v>
      </c>
      <c r="B40" s="274" t="s">
        <v>144</v>
      </c>
      <c r="C40" s="274" t="s">
        <v>136</v>
      </c>
      <c r="D40" s="274">
        <v>13.326700439453125</v>
      </c>
      <c r="E40" s="274">
        <v>4134</v>
      </c>
      <c r="F40" s="274">
        <v>1522</v>
      </c>
      <c r="G40" s="274">
        <v>1439</v>
      </c>
      <c r="H40" s="274">
        <v>310.20431642340139</v>
      </c>
      <c r="I40" s="274">
        <v>114.20681412588702</v>
      </c>
      <c r="J40" s="274">
        <v>2065</v>
      </c>
      <c r="K40" s="274">
        <v>1680</v>
      </c>
      <c r="L40" s="274">
        <v>85</v>
      </c>
      <c r="M40" s="274">
        <v>125</v>
      </c>
      <c r="N40" s="275">
        <v>6.0532687651331719E-2</v>
      </c>
      <c r="O40" s="274">
        <v>50</v>
      </c>
      <c r="P40" s="274">
        <v>95</v>
      </c>
      <c r="Q40" s="274">
        <v>145</v>
      </c>
      <c r="R40" s="275">
        <v>7.0217917675544791E-2</v>
      </c>
      <c r="S40" s="274">
        <v>0</v>
      </c>
      <c r="T40" s="274">
        <v>0</v>
      </c>
      <c r="U40" s="274">
        <v>20</v>
      </c>
      <c r="V40" s="24" t="s">
        <v>7</v>
      </c>
    </row>
    <row r="41" spans="1:22" x14ac:dyDescent="0.2">
      <c r="A41" s="274" t="s">
        <v>63</v>
      </c>
      <c r="B41" s="274" t="s">
        <v>144</v>
      </c>
      <c r="C41" s="274" t="s">
        <v>136</v>
      </c>
      <c r="D41" s="274">
        <v>3.18739990234375</v>
      </c>
      <c r="E41" s="274">
        <v>5857</v>
      </c>
      <c r="F41" s="274">
        <v>2343</v>
      </c>
      <c r="G41" s="274">
        <v>2258</v>
      </c>
      <c r="H41" s="274">
        <v>1837.5479009374528</v>
      </c>
      <c r="I41" s="274">
        <v>735.08190744347826</v>
      </c>
      <c r="J41" s="274">
        <v>2975</v>
      </c>
      <c r="K41" s="274">
        <v>2145</v>
      </c>
      <c r="L41" s="274">
        <v>265</v>
      </c>
      <c r="M41" s="274">
        <v>270</v>
      </c>
      <c r="N41" s="275">
        <v>9.07563025210084E-2</v>
      </c>
      <c r="O41" s="274">
        <v>115</v>
      </c>
      <c r="P41" s="274">
        <v>155</v>
      </c>
      <c r="Q41" s="274">
        <v>270</v>
      </c>
      <c r="R41" s="275">
        <v>9.07563025210084E-2</v>
      </c>
      <c r="S41" s="274">
        <v>0</v>
      </c>
      <c r="T41" s="274">
        <v>0</v>
      </c>
      <c r="U41" s="274">
        <v>15</v>
      </c>
      <c r="V41" s="24" t="s">
        <v>7</v>
      </c>
    </row>
    <row r="42" spans="1:22" x14ac:dyDescent="0.2">
      <c r="A42" s="274" t="s">
        <v>64</v>
      </c>
      <c r="B42" s="274" t="s">
        <v>144</v>
      </c>
      <c r="C42" s="274" t="s">
        <v>136</v>
      </c>
      <c r="D42" s="274">
        <v>2.7658999633789061</v>
      </c>
      <c r="E42" s="274">
        <v>6353</v>
      </c>
      <c r="F42" s="274">
        <v>2375</v>
      </c>
      <c r="G42" s="274">
        <v>2308</v>
      </c>
      <c r="H42" s="274">
        <v>2296.9015814436707</v>
      </c>
      <c r="I42" s="274">
        <v>858.6716914731179</v>
      </c>
      <c r="J42" s="274">
        <v>3300</v>
      </c>
      <c r="K42" s="274">
        <v>2420</v>
      </c>
      <c r="L42" s="274">
        <v>240</v>
      </c>
      <c r="M42" s="274">
        <v>325</v>
      </c>
      <c r="N42" s="275">
        <v>9.8484848484848481E-2</v>
      </c>
      <c r="O42" s="274">
        <v>110</v>
      </c>
      <c r="P42" s="274">
        <v>130</v>
      </c>
      <c r="Q42" s="274">
        <v>240</v>
      </c>
      <c r="R42" s="275">
        <v>7.2727272727272724E-2</v>
      </c>
      <c r="S42" s="274">
        <v>30</v>
      </c>
      <c r="T42" s="274">
        <v>0</v>
      </c>
      <c r="U42" s="274">
        <v>40</v>
      </c>
      <c r="V42" s="24" t="s">
        <v>7</v>
      </c>
    </row>
    <row r="43" spans="1:22" x14ac:dyDescent="0.2">
      <c r="A43" s="274" t="s">
        <v>65</v>
      </c>
      <c r="B43" s="274" t="s">
        <v>144</v>
      </c>
      <c r="C43" s="274" t="s">
        <v>136</v>
      </c>
      <c r="D43" s="274">
        <v>1.5847000122070312</v>
      </c>
      <c r="E43" s="274">
        <v>3009</v>
      </c>
      <c r="F43" s="274">
        <v>1359</v>
      </c>
      <c r="G43" s="274">
        <v>1305</v>
      </c>
      <c r="H43" s="274">
        <v>1898.7820892418174</v>
      </c>
      <c r="I43" s="274">
        <v>857.57555974730133</v>
      </c>
      <c r="J43" s="274">
        <v>1570</v>
      </c>
      <c r="K43" s="274">
        <v>1080</v>
      </c>
      <c r="L43" s="274">
        <v>130</v>
      </c>
      <c r="M43" s="274">
        <v>145</v>
      </c>
      <c r="N43" s="275">
        <v>9.2356687898089165E-2</v>
      </c>
      <c r="O43" s="274">
        <v>70</v>
      </c>
      <c r="P43" s="274">
        <v>120</v>
      </c>
      <c r="Q43" s="274">
        <v>190</v>
      </c>
      <c r="R43" s="275">
        <v>0.12101910828025478</v>
      </c>
      <c r="S43" s="274">
        <v>10</v>
      </c>
      <c r="T43" s="274">
        <v>0</v>
      </c>
      <c r="U43" s="274">
        <v>20</v>
      </c>
      <c r="V43" s="24" t="s">
        <v>7</v>
      </c>
    </row>
    <row r="44" spans="1:22" x14ac:dyDescent="0.2">
      <c r="A44" s="274" t="s">
        <v>66</v>
      </c>
      <c r="B44" s="274" t="s">
        <v>144</v>
      </c>
      <c r="C44" s="274" t="s">
        <v>136</v>
      </c>
      <c r="D44" s="274">
        <v>4.6045001220703128</v>
      </c>
      <c r="E44" s="274">
        <v>7240</v>
      </c>
      <c r="F44" s="274">
        <v>3053</v>
      </c>
      <c r="G44" s="274">
        <v>2934</v>
      </c>
      <c r="H44" s="274">
        <v>1572.3748090041731</v>
      </c>
      <c r="I44" s="274">
        <v>663.04700164222936</v>
      </c>
      <c r="J44" s="274">
        <v>3570</v>
      </c>
      <c r="K44" s="274">
        <v>2400</v>
      </c>
      <c r="L44" s="274">
        <v>230</v>
      </c>
      <c r="M44" s="274">
        <v>480</v>
      </c>
      <c r="N44" s="275">
        <v>0.13445378151260504</v>
      </c>
      <c r="O44" s="274">
        <v>150</v>
      </c>
      <c r="P44" s="274">
        <v>200</v>
      </c>
      <c r="Q44" s="274">
        <v>350</v>
      </c>
      <c r="R44" s="275">
        <v>9.8039215686274508E-2</v>
      </c>
      <c r="S44" s="274">
        <v>60</v>
      </c>
      <c r="T44" s="274">
        <v>0</v>
      </c>
      <c r="U44" s="274">
        <v>45</v>
      </c>
      <c r="V44" s="24" t="s">
        <v>7</v>
      </c>
    </row>
    <row r="45" spans="1:22" x14ac:dyDescent="0.2">
      <c r="A45" s="274" t="s">
        <v>67</v>
      </c>
      <c r="B45" s="274" t="s">
        <v>144</v>
      </c>
      <c r="C45" s="274" t="s">
        <v>136</v>
      </c>
      <c r="D45" s="274">
        <v>4.0092999267578122</v>
      </c>
      <c r="E45" s="274">
        <v>5156</v>
      </c>
      <c r="F45" s="274">
        <v>2206</v>
      </c>
      <c r="G45" s="274">
        <v>2141</v>
      </c>
      <c r="H45" s="274">
        <v>1286.0100501808768</v>
      </c>
      <c r="I45" s="274">
        <v>550.22074683844346</v>
      </c>
      <c r="J45" s="274">
        <v>2370</v>
      </c>
      <c r="K45" s="274">
        <v>1675</v>
      </c>
      <c r="L45" s="274">
        <v>200</v>
      </c>
      <c r="M45" s="274">
        <v>270</v>
      </c>
      <c r="N45" s="275">
        <v>0.11392405063291139</v>
      </c>
      <c r="O45" s="274">
        <v>90</v>
      </c>
      <c r="P45" s="274">
        <v>80</v>
      </c>
      <c r="Q45" s="274">
        <v>170</v>
      </c>
      <c r="R45" s="275">
        <v>7.1729957805907171E-2</v>
      </c>
      <c r="S45" s="274">
        <v>25</v>
      </c>
      <c r="T45" s="274">
        <v>0</v>
      </c>
      <c r="U45" s="274">
        <v>20</v>
      </c>
      <c r="V45" s="24" t="s">
        <v>7</v>
      </c>
    </row>
    <row r="46" spans="1:22" x14ac:dyDescent="0.2">
      <c r="A46" s="274" t="s">
        <v>68</v>
      </c>
      <c r="B46" s="274" t="s">
        <v>144</v>
      </c>
      <c r="C46" s="274" t="s">
        <v>136</v>
      </c>
      <c r="D46" s="274">
        <v>4.271600036621094</v>
      </c>
      <c r="E46" s="274">
        <v>3935</v>
      </c>
      <c r="F46" s="274">
        <v>1645</v>
      </c>
      <c r="G46" s="274">
        <v>1598</v>
      </c>
      <c r="H46" s="274">
        <v>921.20047903938348</v>
      </c>
      <c r="I46" s="274">
        <v>385.10159797199134</v>
      </c>
      <c r="J46" s="274">
        <v>1420</v>
      </c>
      <c r="K46" s="274">
        <v>1105</v>
      </c>
      <c r="L46" s="274">
        <v>95</v>
      </c>
      <c r="M46" s="274">
        <v>80</v>
      </c>
      <c r="N46" s="275">
        <v>5.6338028169014086E-2</v>
      </c>
      <c r="O46" s="274">
        <v>30</v>
      </c>
      <c r="P46" s="274">
        <v>65</v>
      </c>
      <c r="Q46" s="274">
        <v>95</v>
      </c>
      <c r="R46" s="275">
        <v>6.6901408450704219E-2</v>
      </c>
      <c r="S46" s="274">
        <v>15</v>
      </c>
      <c r="T46" s="274">
        <v>0</v>
      </c>
      <c r="U46" s="274">
        <v>25</v>
      </c>
      <c r="V46" s="24" t="s">
        <v>7</v>
      </c>
    </row>
    <row r="47" spans="1:22" x14ac:dyDescent="0.2">
      <c r="A47" s="274" t="s">
        <v>69</v>
      </c>
      <c r="B47" s="274" t="s">
        <v>144</v>
      </c>
      <c r="C47" s="274" t="s">
        <v>136</v>
      </c>
      <c r="D47" s="274">
        <v>4.7848999023437502</v>
      </c>
      <c r="E47" s="274">
        <v>6024</v>
      </c>
      <c r="F47" s="274">
        <v>2354</v>
      </c>
      <c r="G47" s="274">
        <v>2265</v>
      </c>
      <c r="H47" s="274">
        <v>1258.9605055372863</v>
      </c>
      <c r="I47" s="274">
        <v>491.9643144148028</v>
      </c>
      <c r="J47" s="274">
        <v>2475</v>
      </c>
      <c r="K47" s="274">
        <v>1950</v>
      </c>
      <c r="L47" s="274">
        <v>185</v>
      </c>
      <c r="M47" s="274">
        <v>145</v>
      </c>
      <c r="N47" s="275">
        <v>5.8585858585858588E-2</v>
      </c>
      <c r="O47" s="274">
        <v>80</v>
      </c>
      <c r="P47" s="274">
        <v>80</v>
      </c>
      <c r="Q47" s="274">
        <v>160</v>
      </c>
      <c r="R47" s="275">
        <v>6.4646464646464646E-2</v>
      </c>
      <c r="S47" s="274">
        <v>10</v>
      </c>
      <c r="T47" s="274">
        <v>0</v>
      </c>
      <c r="U47" s="274">
        <v>25</v>
      </c>
      <c r="V47" s="24" t="s">
        <v>7</v>
      </c>
    </row>
    <row r="48" spans="1:22" x14ac:dyDescent="0.2">
      <c r="A48" s="274" t="s">
        <v>70</v>
      </c>
      <c r="B48" s="274" t="s">
        <v>144</v>
      </c>
      <c r="C48" s="274" t="s">
        <v>136</v>
      </c>
      <c r="D48" s="274">
        <v>6.0542999267578121</v>
      </c>
      <c r="E48" s="274">
        <v>4088</v>
      </c>
      <c r="F48" s="274">
        <v>1734</v>
      </c>
      <c r="G48" s="274">
        <v>1651</v>
      </c>
      <c r="H48" s="274">
        <v>675.22257725166889</v>
      </c>
      <c r="I48" s="274">
        <v>286.40801099667169</v>
      </c>
      <c r="J48" s="274">
        <v>1580</v>
      </c>
      <c r="K48" s="274">
        <v>1220</v>
      </c>
      <c r="L48" s="274">
        <v>90</v>
      </c>
      <c r="M48" s="274">
        <v>110</v>
      </c>
      <c r="N48" s="275">
        <v>6.9620253164556958E-2</v>
      </c>
      <c r="O48" s="274">
        <v>65</v>
      </c>
      <c r="P48" s="274">
        <v>65</v>
      </c>
      <c r="Q48" s="274">
        <v>130</v>
      </c>
      <c r="R48" s="275">
        <v>8.2278481012658222E-2</v>
      </c>
      <c r="S48" s="274">
        <v>20</v>
      </c>
      <c r="T48" s="274">
        <v>0</v>
      </c>
      <c r="U48" s="274">
        <v>15</v>
      </c>
      <c r="V48" s="24" t="s">
        <v>7</v>
      </c>
    </row>
    <row r="49" spans="1:22" x14ac:dyDescent="0.2">
      <c r="A49" s="274" t="s">
        <v>71</v>
      </c>
      <c r="B49" s="274" t="s">
        <v>144</v>
      </c>
      <c r="C49" s="274" t="s">
        <v>136</v>
      </c>
      <c r="D49" s="274">
        <v>33.476201171874997</v>
      </c>
      <c r="E49" s="274">
        <v>6755</v>
      </c>
      <c r="F49" s="274">
        <v>2831</v>
      </c>
      <c r="G49" s="274">
        <v>2727</v>
      </c>
      <c r="H49" s="274">
        <v>201.78514178828652</v>
      </c>
      <c r="I49" s="274">
        <v>84.56754054813311</v>
      </c>
      <c r="J49" s="274">
        <v>3280</v>
      </c>
      <c r="K49" s="274">
        <v>2530</v>
      </c>
      <c r="L49" s="274">
        <v>225</v>
      </c>
      <c r="M49" s="274">
        <v>165</v>
      </c>
      <c r="N49" s="275">
        <v>5.0304878048780491E-2</v>
      </c>
      <c r="O49" s="274">
        <v>175</v>
      </c>
      <c r="P49" s="274">
        <v>80</v>
      </c>
      <c r="Q49" s="274">
        <v>255</v>
      </c>
      <c r="R49" s="275">
        <v>7.774390243902439E-2</v>
      </c>
      <c r="S49" s="274">
        <v>55</v>
      </c>
      <c r="T49" s="274">
        <v>0</v>
      </c>
      <c r="U49" s="274">
        <v>45</v>
      </c>
      <c r="V49" s="24" t="s">
        <v>7</v>
      </c>
    </row>
    <row r="50" spans="1:22" x14ac:dyDescent="0.2">
      <c r="A50" s="274" t="s">
        <v>72</v>
      </c>
      <c r="B50" s="274" t="s">
        <v>144</v>
      </c>
      <c r="C50" s="274" t="s">
        <v>136</v>
      </c>
      <c r="D50" s="274">
        <v>2.7580999755859374</v>
      </c>
      <c r="E50" s="274">
        <v>5233</v>
      </c>
      <c r="F50" s="274">
        <v>2483</v>
      </c>
      <c r="G50" s="274">
        <v>2380</v>
      </c>
      <c r="H50" s="274">
        <v>1897.3206360615295</v>
      </c>
      <c r="I50" s="274">
        <v>900.25743155757266</v>
      </c>
      <c r="J50" s="274">
        <v>2470</v>
      </c>
      <c r="K50" s="274">
        <v>1815</v>
      </c>
      <c r="L50" s="274">
        <v>120</v>
      </c>
      <c r="M50" s="274">
        <v>270</v>
      </c>
      <c r="N50" s="275">
        <v>0.10931174089068826</v>
      </c>
      <c r="O50" s="274">
        <v>115</v>
      </c>
      <c r="P50" s="274">
        <v>100</v>
      </c>
      <c r="Q50" s="274">
        <v>215</v>
      </c>
      <c r="R50" s="275">
        <v>8.7044534412955468E-2</v>
      </c>
      <c r="S50" s="274">
        <v>20</v>
      </c>
      <c r="T50" s="274">
        <v>10</v>
      </c>
      <c r="U50" s="274">
        <v>25</v>
      </c>
      <c r="V50" s="24" t="s">
        <v>7</v>
      </c>
    </row>
    <row r="51" spans="1:22" x14ac:dyDescent="0.2">
      <c r="A51" s="274" t="s">
        <v>73</v>
      </c>
      <c r="B51" s="274" t="s">
        <v>144</v>
      </c>
      <c r="C51" s="274" t="s">
        <v>136</v>
      </c>
      <c r="D51" s="274">
        <v>12.655999755859375</v>
      </c>
      <c r="E51" s="274">
        <v>5178</v>
      </c>
      <c r="F51" s="274">
        <v>1934</v>
      </c>
      <c r="G51" s="274">
        <v>1834</v>
      </c>
      <c r="H51" s="274">
        <v>409.13401547773663</v>
      </c>
      <c r="I51" s="274">
        <v>152.81289801737014</v>
      </c>
      <c r="J51" s="274">
        <v>2675</v>
      </c>
      <c r="K51" s="274">
        <v>2045</v>
      </c>
      <c r="L51" s="274">
        <v>135</v>
      </c>
      <c r="M51" s="274">
        <v>290</v>
      </c>
      <c r="N51" s="275">
        <v>0.10841121495327102</v>
      </c>
      <c r="O51" s="274">
        <v>40</v>
      </c>
      <c r="P51" s="274">
        <v>125</v>
      </c>
      <c r="Q51" s="274">
        <v>165</v>
      </c>
      <c r="R51" s="275">
        <v>6.1682242990654203E-2</v>
      </c>
      <c r="S51" s="274">
        <v>20</v>
      </c>
      <c r="T51" s="274">
        <v>0</v>
      </c>
      <c r="U51" s="274">
        <v>20</v>
      </c>
      <c r="V51" s="24" t="s">
        <v>7</v>
      </c>
    </row>
    <row r="52" spans="1:22" x14ac:dyDescent="0.2">
      <c r="A52" s="274" t="s">
        <v>74</v>
      </c>
      <c r="B52" s="274" t="s">
        <v>144</v>
      </c>
      <c r="C52" s="274" t="s">
        <v>136</v>
      </c>
      <c r="D52" s="274">
        <v>6.3516998291015625</v>
      </c>
      <c r="E52" s="274">
        <v>6336</v>
      </c>
      <c r="F52" s="274">
        <v>2675</v>
      </c>
      <c r="G52" s="274">
        <v>2573</v>
      </c>
      <c r="H52" s="274">
        <v>997.52824763071601</v>
      </c>
      <c r="I52" s="274">
        <v>421.14710581000082</v>
      </c>
      <c r="J52" s="274">
        <v>3345</v>
      </c>
      <c r="K52" s="274">
        <v>2505</v>
      </c>
      <c r="L52" s="274">
        <v>205</v>
      </c>
      <c r="M52" s="274">
        <v>230</v>
      </c>
      <c r="N52" s="275">
        <v>6.8759342301943194E-2</v>
      </c>
      <c r="O52" s="274">
        <v>225</v>
      </c>
      <c r="P52" s="274">
        <v>105</v>
      </c>
      <c r="Q52" s="274">
        <v>330</v>
      </c>
      <c r="R52" s="275">
        <v>9.8654708520179366E-2</v>
      </c>
      <c r="S52" s="274">
        <v>45</v>
      </c>
      <c r="T52" s="274">
        <v>0</v>
      </c>
      <c r="U52" s="274">
        <v>25</v>
      </c>
      <c r="V52" s="24" t="s">
        <v>7</v>
      </c>
    </row>
    <row r="53" spans="1:22" x14ac:dyDescent="0.2">
      <c r="A53" s="274" t="s">
        <v>75</v>
      </c>
      <c r="B53" s="274" t="s">
        <v>144</v>
      </c>
      <c r="C53" s="274" t="s">
        <v>136</v>
      </c>
      <c r="D53" s="274">
        <v>16.668499755859376</v>
      </c>
      <c r="E53" s="274">
        <v>6245</v>
      </c>
      <c r="F53" s="274">
        <v>2486</v>
      </c>
      <c r="G53" s="274">
        <v>2337</v>
      </c>
      <c r="H53" s="274">
        <v>374.65879302093362</v>
      </c>
      <c r="I53" s="274">
        <v>149.14359638911785</v>
      </c>
      <c r="J53" s="274">
        <v>3295</v>
      </c>
      <c r="K53" s="274">
        <v>2725</v>
      </c>
      <c r="L53" s="274">
        <v>260</v>
      </c>
      <c r="M53" s="274">
        <v>120</v>
      </c>
      <c r="N53" s="275">
        <v>3.6418816388467376E-2</v>
      </c>
      <c r="O53" s="274">
        <v>110</v>
      </c>
      <c r="P53" s="274">
        <v>35</v>
      </c>
      <c r="Q53" s="274">
        <v>145</v>
      </c>
      <c r="R53" s="275">
        <v>4.4006069802731411E-2</v>
      </c>
      <c r="S53" s="274">
        <v>40</v>
      </c>
      <c r="T53" s="274">
        <v>0</v>
      </c>
      <c r="U53" s="274">
        <v>10</v>
      </c>
      <c r="V53" s="24" t="s">
        <v>7</v>
      </c>
    </row>
    <row r="54" spans="1:22" x14ac:dyDescent="0.2">
      <c r="A54" s="274" t="s">
        <v>76</v>
      </c>
      <c r="B54" s="274" t="s">
        <v>144</v>
      </c>
      <c r="C54" s="274" t="s">
        <v>136</v>
      </c>
      <c r="D54" s="274">
        <v>3.2023999023437502</v>
      </c>
      <c r="E54" s="274">
        <v>6177</v>
      </c>
      <c r="F54" s="274">
        <v>2489</v>
      </c>
      <c r="G54" s="274">
        <v>2363</v>
      </c>
      <c r="H54" s="274">
        <v>1928.8659094322418</v>
      </c>
      <c r="I54" s="274">
        <v>777.22960151802647</v>
      </c>
      <c r="J54" s="274">
        <v>3370</v>
      </c>
      <c r="K54" s="274">
        <v>2540</v>
      </c>
      <c r="L54" s="274">
        <v>315</v>
      </c>
      <c r="M54" s="274">
        <v>180</v>
      </c>
      <c r="N54" s="275">
        <v>5.3412462908011868E-2</v>
      </c>
      <c r="O54" s="274">
        <v>210</v>
      </c>
      <c r="P54" s="274">
        <v>80</v>
      </c>
      <c r="Q54" s="274">
        <v>290</v>
      </c>
      <c r="R54" s="275">
        <v>8.6053412462908013E-2</v>
      </c>
      <c r="S54" s="274">
        <v>35</v>
      </c>
      <c r="T54" s="274">
        <v>0</v>
      </c>
      <c r="U54" s="274">
        <v>10</v>
      </c>
      <c r="V54" s="24" t="s">
        <v>7</v>
      </c>
    </row>
    <row r="55" spans="1:22" x14ac:dyDescent="0.2">
      <c r="A55" s="274" t="s">
        <v>77</v>
      </c>
      <c r="B55" s="274" t="s">
        <v>144</v>
      </c>
      <c r="C55" s="274" t="s">
        <v>136</v>
      </c>
      <c r="D55" s="274">
        <v>3.5791000366210937</v>
      </c>
      <c r="E55" s="274">
        <v>5443</v>
      </c>
      <c r="F55" s="274">
        <v>2256</v>
      </c>
      <c r="G55" s="274">
        <v>2158</v>
      </c>
      <c r="H55" s="274">
        <v>1520.7733632219317</v>
      </c>
      <c r="I55" s="274">
        <v>630.32605317447701</v>
      </c>
      <c r="J55" s="274">
        <v>2640</v>
      </c>
      <c r="K55" s="274">
        <v>1950</v>
      </c>
      <c r="L55" s="274">
        <v>240</v>
      </c>
      <c r="M55" s="274">
        <v>220</v>
      </c>
      <c r="N55" s="275">
        <v>8.3333333333333329E-2</v>
      </c>
      <c r="O55" s="274">
        <v>135</v>
      </c>
      <c r="P55" s="274">
        <v>40</v>
      </c>
      <c r="Q55" s="274">
        <v>175</v>
      </c>
      <c r="R55" s="275">
        <v>6.6287878787878785E-2</v>
      </c>
      <c r="S55" s="274">
        <v>25</v>
      </c>
      <c r="T55" s="274">
        <v>0</v>
      </c>
      <c r="U55" s="274">
        <v>25</v>
      </c>
      <c r="V55" s="24" t="s">
        <v>7</v>
      </c>
    </row>
    <row r="56" spans="1:22" x14ac:dyDescent="0.2">
      <c r="A56" s="274" t="s">
        <v>78</v>
      </c>
      <c r="B56" s="274" t="s">
        <v>144</v>
      </c>
      <c r="C56" s="274" t="s">
        <v>136</v>
      </c>
      <c r="D56" s="274">
        <v>5.2659002685546872</v>
      </c>
      <c r="E56" s="274">
        <v>1766</v>
      </c>
      <c r="F56" s="274">
        <v>674</v>
      </c>
      <c r="G56" s="274">
        <v>630</v>
      </c>
      <c r="H56" s="274">
        <v>335.36525758865304</v>
      </c>
      <c r="I56" s="274">
        <v>127.9933089551258</v>
      </c>
      <c r="J56" s="274">
        <v>905</v>
      </c>
      <c r="K56" s="274">
        <v>500</v>
      </c>
      <c r="L56" s="274">
        <v>65</v>
      </c>
      <c r="M56" s="274">
        <v>125</v>
      </c>
      <c r="N56" s="275">
        <v>0.13812154696132597</v>
      </c>
      <c r="O56" s="274">
        <v>105</v>
      </c>
      <c r="P56" s="274">
        <v>45</v>
      </c>
      <c r="Q56" s="274">
        <v>150</v>
      </c>
      <c r="R56" s="275">
        <v>0.16574585635359115</v>
      </c>
      <c r="S56" s="274">
        <v>35</v>
      </c>
      <c r="T56" s="274">
        <v>0</v>
      </c>
      <c r="U56" s="274">
        <v>25</v>
      </c>
      <c r="V56" s="24" t="s">
        <v>7</v>
      </c>
    </row>
    <row r="57" spans="1:22" x14ac:dyDescent="0.2">
      <c r="A57" s="274" t="s">
        <v>79</v>
      </c>
      <c r="B57" s="274" t="s">
        <v>144</v>
      </c>
      <c r="C57" s="274" t="s">
        <v>136</v>
      </c>
      <c r="D57" s="274">
        <v>8.9178002929687494</v>
      </c>
      <c r="E57" s="274">
        <v>7478</v>
      </c>
      <c r="F57" s="274">
        <v>2840</v>
      </c>
      <c r="G57" s="274">
        <v>2716</v>
      </c>
      <c r="H57" s="274">
        <v>838.54759630533977</v>
      </c>
      <c r="I57" s="274">
        <v>318.46418474286776</v>
      </c>
      <c r="J57" s="274">
        <v>3865</v>
      </c>
      <c r="K57" s="274">
        <v>3105</v>
      </c>
      <c r="L57" s="274">
        <v>270</v>
      </c>
      <c r="M57" s="274">
        <v>255</v>
      </c>
      <c r="N57" s="275">
        <v>6.5976714100905567E-2</v>
      </c>
      <c r="O57" s="274">
        <v>105</v>
      </c>
      <c r="P57" s="274">
        <v>115</v>
      </c>
      <c r="Q57" s="274">
        <v>220</v>
      </c>
      <c r="R57" s="275">
        <v>5.6921086675291076E-2</v>
      </c>
      <c r="S57" s="274">
        <v>10</v>
      </c>
      <c r="T57" s="274">
        <v>0</v>
      </c>
      <c r="U57" s="274">
        <v>10</v>
      </c>
      <c r="V57" s="24" t="s">
        <v>7</v>
      </c>
    </row>
    <row r="58" spans="1:22" x14ac:dyDescent="0.2">
      <c r="A58" s="274" t="s">
        <v>80</v>
      </c>
      <c r="B58" s="274" t="s">
        <v>144</v>
      </c>
      <c r="C58" s="274" t="s">
        <v>136</v>
      </c>
      <c r="D58" s="274">
        <v>13.398599853515625</v>
      </c>
      <c r="E58" s="274">
        <v>3701</v>
      </c>
      <c r="F58" s="274">
        <v>1475</v>
      </c>
      <c r="G58" s="274">
        <v>1381</v>
      </c>
      <c r="H58" s="274">
        <v>276.22289197844083</v>
      </c>
      <c r="I58" s="274">
        <v>110.08612960502573</v>
      </c>
      <c r="J58" s="274">
        <v>2105</v>
      </c>
      <c r="K58" s="274">
        <v>1630</v>
      </c>
      <c r="L58" s="274">
        <v>195</v>
      </c>
      <c r="M58" s="274">
        <v>165</v>
      </c>
      <c r="N58" s="275">
        <v>7.8384798099762468E-2</v>
      </c>
      <c r="O58" s="274">
        <v>35</v>
      </c>
      <c r="P58" s="274">
        <v>60</v>
      </c>
      <c r="Q58" s="274">
        <v>95</v>
      </c>
      <c r="R58" s="275">
        <v>4.5130641330166268E-2</v>
      </c>
      <c r="S58" s="274">
        <v>10</v>
      </c>
      <c r="T58" s="274">
        <v>0</v>
      </c>
      <c r="U58" s="274">
        <v>0</v>
      </c>
      <c r="V58" s="24" t="s">
        <v>7</v>
      </c>
    </row>
    <row r="59" spans="1:22" x14ac:dyDescent="0.2">
      <c r="A59" s="262" t="s">
        <v>81</v>
      </c>
      <c r="B59" s="262" t="s">
        <v>144</v>
      </c>
      <c r="C59" s="262" t="s">
        <v>136</v>
      </c>
      <c r="D59" s="262">
        <v>37.867600097656251</v>
      </c>
      <c r="E59" s="262">
        <v>1903</v>
      </c>
      <c r="F59" s="262">
        <v>730</v>
      </c>
      <c r="G59" s="262">
        <v>705</v>
      </c>
      <c r="H59" s="262">
        <v>50.254042904551085</v>
      </c>
      <c r="I59" s="262">
        <v>19.277693809943401</v>
      </c>
      <c r="J59" s="262">
        <v>910</v>
      </c>
      <c r="K59" s="262">
        <v>745</v>
      </c>
      <c r="L59" s="262">
        <v>70</v>
      </c>
      <c r="M59" s="262">
        <v>15</v>
      </c>
      <c r="N59" s="276">
        <v>1.6483516483516484E-2</v>
      </c>
      <c r="O59" s="262">
        <v>35</v>
      </c>
      <c r="P59" s="262">
        <v>20</v>
      </c>
      <c r="Q59" s="262">
        <v>55</v>
      </c>
      <c r="R59" s="276">
        <v>6.043956043956044E-2</v>
      </c>
      <c r="S59" s="262">
        <v>15</v>
      </c>
      <c r="T59" s="262">
        <v>0</v>
      </c>
      <c r="U59" s="262">
        <v>10</v>
      </c>
      <c r="V59" s="38" t="s">
        <v>3</v>
      </c>
    </row>
    <row r="60" spans="1:22" x14ac:dyDescent="0.2">
      <c r="A60" s="262" t="s">
        <v>82</v>
      </c>
      <c r="B60" s="262" t="s">
        <v>144</v>
      </c>
      <c r="C60" s="262" t="s">
        <v>136</v>
      </c>
      <c r="D60" s="262">
        <v>73.994301757812494</v>
      </c>
      <c r="E60" s="262">
        <v>4935</v>
      </c>
      <c r="F60" s="262">
        <v>1874</v>
      </c>
      <c r="G60" s="262">
        <v>1773</v>
      </c>
      <c r="H60" s="262">
        <v>66.69432487048168</v>
      </c>
      <c r="I60" s="262">
        <v>25.326274530351096</v>
      </c>
      <c r="J60" s="262">
        <v>2315</v>
      </c>
      <c r="K60" s="262">
        <v>1980</v>
      </c>
      <c r="L60" s="262">
        <v>135</v>
      </c>
      <c r="M60" s="262">
        <v>65</v>
      </c>
      <c r="N60" s="276">
        <v>2.8077753779697623E-2</v>
      </c>
      <c r="O60" s="262">
        <v>55</v>
      </c>
      <c r="P60" s="262">
        <v>40</v>
      </c>
      <c r="Q60" s="262">
        <v>95</v>
      </c>
      <c r="R60" s="276">
        <v>4.1036717062634988E-2</v>
      </c>
      <c r="S60" s="262">
        <v>30</v>
      </c>
      <c r="T60" s="262">
        <v>0</v>
      </c>
      <c r="U60" s="262">
        <v>10</v>
      </c>
      <c r="V60" s="38" t="s">
        <v>3</v>
      </c>
    </row>
    <row r="61" spans="1:22" x14ac:dyDescent="0.2">
      <c r="A61" s="262" t="s">
        <v>83</v>
      </c>
      <c r="B61" s="262" t="s">
        <v>144</v>
      </c>
      <c r="C61" s="262" t="s">
        <v>136</v>
      </c>
      <c r="D61" s="262">
        <v>26.5293994140625</v>
      </c>
      <c r="E61" s="262">
        <v>2427</v>
      </c>
      <c r="F61" s="262">
        <v>1180</v>
      </c>
      <c r="G61" s="262">
        <v>1073</v>
      </c>
      <c r="H61" s="262">
        <v>91.483412877922689</v>
      </c>
      <c r="I61" s="262">
        <v>44.478956405417705</v>
      </c>
      <c r="J61" s="262">
        <v>1200</v>
      </c>
      <c r="K61" s="262">
        <v>895</v>
      </c>
      <c r="L61" s="262">
        <v>115</v>
      </c>
      <c r="M61" s="262">
        <v>115</v>
      </c>
      <c r="N61" s="276">
        <v>9.583333333333334E-2</v>
      </c>
      <c r="O61" s="262">
        <v>25</v>
      </c>
      <c r="P61" s="262">
        <v>15</v>
      </c>
      <c r="Q61" s="262">
        <v>40</v>
      </c>
      <c r="R61" s="276">
        <v>3.3333333333333333E-2</v>
      </c>
      <c r="S61" s="262">
        <v>10</v>
      </c>
      <c r="T61" s="262">
        <v>10</v>
      </c>
      <c r="U61" s="262">
        <v>20</v>
      </c>
      <c r="V61" s="38" t="s">
        <v>3</v>
      </c>
    </row>
    <row r="62" spans="1:22" x14ac:dyDescent="0.2">
      <c r="A62" s="274" t="s">
        <v>84</v>
      </c>
      <c r="B62" s="274" t="s">
        <v>144</v>
      </c>
      <c r="C62" s="274" t="s">
        <v>136</v>
      </c>
      <c r="D62" s="274">
        <v>24.26340087890625</v>
      </c>
      <c r="E62" s="274">
        <v>7486</v>
      </c>
      <c r="F62" s="274">
        <v>3025</v>
      </c>
      <c r="G62" s="274">
        <v>2869</v>
      </c>
      <c r="H62" s="274">
        <v>308.53053277078175</v>
      </c>
      <c r="I62" s="274">
        <v>124.67337184499263</v>
      </c>
      <c r="J62" s="274">
        <v>3525</v>
      </c>
      <c r="K62" s="274">
        <v>2750</v>
      </c>
      <c r="L62" s="274">
        <v>240</v>
      </c>
      <c r="M62" s="274">
        <v>260</v>
      </c>
      <c r="N62" s="275">
        <v>7.3758865248226946E-2</v>
      </c>
      <c r="O62" s="274">
        <v>165</v>
      </c>
      <c r="P62" s="274">
        <v>35</v>
      </c>
      <c r="Q62" s="274">
        <v>200</v>
      </c>
      <c r="R62" s="275">
        <v>5.6737588652482268E-2</v>
      </c>
      <c r="S62" s="274">
        <v>15</v>
      </c>
      <c r="T62" s="274">
        <v>0</v>
      </c>
      <c r="U62" s="274">
        <v>65</v>
      </c>
      <c r="V62" s="24" t="s">
        <v>7</v>
      </c>
    </row>
    <row r="63" spans="1:22" x14ac:dyDescent="0.2">
      <c r="A63" s="262" t="s">
        <v>85</v>
      </c>
      <c r="B63" s="262" t="s">
        <v>144</v>
      </c>
      <c r="C63" s="262" t="s">
        <v>136</v>
      </c>
      <c r="D63" s="262">
        <v>228.0104</v>
      </c>
      <c r="E63" s="262">
        <v>4250</v>
      </c>
      <c r="F63" s="262">
        <v>2067</v>
      </c>
      <c r="G63" s="262">
        <v>1742</v>
      </c>
      <c r="H63" s="262">
        <v>18.639500654356116</v>
      </c>
      <c r="I63" s="262">
        <v>9.0653759653068455</v>
      </c>
      <c r="J63" s="262">
        <v>2005</v>
      </c>
      <c r="K63" s="262">
        <v>1705</v>
      </c>
      <c r="L63" s="262">
        <v>150</v>
      </c>
      <c r="M63" s="262">
        <v>95</v>
      </c>
      <c r="N63" s="276">
        <v>4.738154613466334E-2</v>
      </c>
      <c r="O63" s="262">
        <v>30</v>
      </c>
      <c r="P63" s="262">
        <v>10</v>
      </c>
      <c r="Q63" s="262">
        <v>40</v>
      </c>
      <c r="R63" s="276">
        <v>1.9950124688279301E-2</v>
      </c>
      <c r="S63" s="262">
        <v>10</v>
      </c>
      <c r="T63" s="262">
        <v>0</v>
      </c>
      <c r="U63" s="262">
        <v>15</v>
      </c>
      <c r="V63" s="38" t="s">
        <v>3</v>
      </c>
    </row>
    <row r="64" spans="1:22" x14ac:dyDescent="0.2">
      <c r="A64" s="274" t="s">
        <v>86</v>
      </c>
      <c r="B64" s="274" t="s">
        <v>144</v>
      </c>
      <c r="C64" s="274" t="s">
        <v>136</v>
      </c>
      <c r="D64" s="274">
        <v>9.9707000732421882</v>
      </c>
      <c r="E64" s="274">
        <v>7554</v>
      </c>
      <c r="F64" s="274">
        <v>3008</v>
      </c>
      <c r="G64" s="274">
        <v>2886</v>
      </c>
      <c r="H64" s="274">
        <v>757.61982052516544</v>
      </c>
      <c r="I64" s="274">
        <v>301.68393171031209</v>
      </c>
      <c r="J64" s="274">
        <v>3605</v>
      </c>
      <c r="K64" s="274">
        <v>3025</v>
      </c>
      <c r="L64" s="274">
        <v>175</v>
      </c>
      <c r="M64" s="274">
        <v>145</v>
      </c>
      <c r="N64" s="275">
        <v>4.0221914008321778E-2</v>
      </c>
      <c r="O64" s="274">
        <v>120</v>
      </c>
      <c r="P64" s="274">
        <v>90</v>
      </c>
      <c r="Q64" s="274">
        <v>210</v>
      </c>
      <c r="R64" s="275">
        <v>5.8252427184466021E-2</v>
      </c>
      <c r="S64" s="274">
        <v>15</v>
      </c>
      <c r="T64" s="274">
        <v>0</v>
      </c>
      <c r="U64" s="274">
        <v>35</v>
      </c>
      <c r="V64" s="24" t="s">
        <v>7</v>
      </c>
    </row>
    <row r="65" spans="1:22" x14ac:dyDescent="0.2">
      <c r="A65" s="274" t="s">
        <v>87</v>
      </c>
      <c r="B65" s="274" t="s">
        <v>144</v>
      </c>
      <c r="C65" s="274" t="s">
        <v>136</v>
      </c>
      <c r="D65" s="274">
        <v>20.000899658203124</v>
      </c>
      <c r="E65" s="274">
        <v>6366</v>
      </c>
      <c r="F65" s="274">
        <v>2826</v>
      </c>
      <c r="G65" s="274">
        <v>2717</v>
      </c>
      <c r="H65" s="274">
        <v>318.28568258373633</v>
      </c>
      <c r="I65" s="274">
        <v>141.29364420069729</v>
      </c>
      <c r="J65" s="274">
        <v>2650</v>
      </c>
      <c r="K65" s="274">
        <v>1995</v>
      </c>
      <c r="L65" s="274">
        <v>230</v>
      </c>
      <c r="M65" s="274">
        <v>180</v>
      </c>
      <c r="N65" s="275">
        <v>6.7924528301886791E-2</v>
      </c>
      <c r="O65" s="274">
        <v>145</v>
      </c>
      <c r="P65" s="274">
        <v>30</v>
      </c>
      <c r="Q65" s="274">
        <v>175</v>
      </c>
      <c r="R65" s="275">
        <v>6.6037735849056603E-2</v>
      </c>
      <c r="S65" s="274">
        <v>35</v>
      </c>
      <c r="T65" s="274">
        <v>10</v>
      </c>
      <c r="U65" s="274">
        <v>20</v>
      </c>
      <c r="V65" s="24" t="s">
        <v>7</v>
      </c>
    </row>
    <row r="66" spans="1:22" x14ac:dyDescent="0.2">
      <c r="A66" s="274" t="s">
        <v>88</v>
      </c>
      <c r="B66" s="274" t="s">
        <v>144</v>
      </c>
      <c r="C66" s="274" t="s">
        <v>136</v>
      </c>
      <c r="D66" s="274">
        <v>16.0531005859375</v>
      </c>
      <c r="E66" s="274">
        <v>4033</v>
      </c>
      <c r="F66" s="274">
        <v>1587</v>
      </c>
      <c r="G66" s="274">
        <v>1535</v>
      </c>
      <c r="H66" s="274">
        <v>251.22872546708541</v>
      </c>
      <c r="I66" s="274">
        <v>98.859406723596464</v>
      </c>
      <c r="J66" s="274">
        <v>1875</v>
      </c>
      <c r="K66" s="274">
        <v>1425</v>
      </c>
      <c r="L66" s="274">
        <v>160</v>
      </c>
      <c r="M66" s="274">
        <v>150</v>
      </c>
      <c r="N66" s="275">
        <v>0.08</v>
      </c>
      <c r="O66" s="274">
        <v>65</v>
      </c>
      <c r="P66" s="274">
        <v>35</v>
      </c>
      <c r="Q66" s="274">
        <v>100</v>
      </c>
      <c r="R66" s="275">
        <v>5.3333333333333337E-2</v>
      </c>
      <c r="S66" s="274">
        <v>20</v>
      </c>
      <c r="T66" s="274">
        <v>0</v>
      </c>
      <c r="U66" s="274">
        <v>25</v>
      </c>
      <c r="V66" s="24" t="s">
        <v>7</v>
      </c>
    </row>
    <row r="67" spans="1:22" x14ac:dyDescent="0.2">
      <c r="A67" s="274" t="s">
        <v>89</v>
      </c>
      <c r="B67" s="274" t="s">
        <v>144</v>
      </c>
      <c r="C67" s="274" t="s">
        <v>136</v>
      </c>
      <c r="D67" s="274">
        <v>2.7620999145507814</v>
      </c>
      <c r="E67" s="274">
        <v>5250</v>
      </c>
      <c r="F67" s="274">
        <v>2745</v>
      </c>
      <c r="G67" s="274">
        <v>2603</v>
      </c>
      <c r="H67" s="274">
        <v>1900.7277659808487</v>
      </c>
      <c r="I67" s="274">
        <v>993.80908906998661</v>
      </c>
      <c r="J67" s="274">
        <v>2040</v>
      </c>
      <c r="K67" s="274">
        <v>1255</v>
      </c>
      <c r="L67" s="274">
        <v>135</v>
      </c>
      <c r="M67" s="274">
        <v>145</v>
      </c>
      <c r="N67" s="275">
        <v>7.1078431372549017E-2</v>
      </c>
      <c r="O67" s="274">
        <v>400</v>
      </c>
      <c r="P67" s="274">
        <v>70</v>
      </c>
      <c r="Q67" s="274">
        <v>470</v>
      </c>
      <c r="R67" s="275">
        <v>0.23039215686274508</v>
      </c>
      <c r="S67" s="274">
        <v>10</v>
      </c>
      <c r="T67" s="274">
        <v>0</v>
      </c>
      <c r="U67" s="274">
        <v>25</v>
      </c>
      <c r="V67" s="24" t="s">
        <v>7</v>
      </c>
    </row>
    <row r="68" spans="1:22" x14ac:dyDescent="0.2">
      <c r="A68" s="274" t="s">
        <v>90</v>
      </c>
      <c r="B68" s="274" t="s">
        <v>144</v>
      </c>
      <c r="C68" s="274" t="s">
        <v>136</v>
      </c>
      <c r="D68" s="274">
        <v>2.2805999755859374</v>
      </c>
      <c r="E68" s="274">
        <v>6065</v>
      </c>
      <c r="F68" s="274">
        <v>2753</v>
      </c>
      <c r="G68" s="274">
        <v>2608</v>
      </c>
      <c r="H68" s="274">
        <v>2659.3879088513827</v>
      </c>
      <c r="I68" s="274">
        <v>1207.1384852543868</v>
      </c>
      <c r="J68" s="274">
        <v>2315</v>
      </c>
      <c r="K68" s="274">
        <v>1565</v>
      </c>
      <c r="L68" s="274">
        <v>105</v>
      </c>
      <c r="M68" s="274">
        <v>185</v>
      </c>
      <c r="N68" s="275">
        <v>7.9913606911447083E-2</v>
      </c>
      <c r="O68" s="274">
        <v>275</v>
      </c>
      <c r="P68" s="274">
        <v>125</v>
      </c>
      <c r="Q68" s="274">
        <v>400</v>
      </c>
      <c r="R68" s="275">
        <v>0.17278617710583152</v>
      </c>
      <c r="S68" s="274">
        <v>0</v>
      </c>
      <c r="T68" s="274">
        <v>0</v>
      </c>
      <c r="U68" s="274">
        <v>55</v>
      </c>
      <c r="V68" s="24" t="s">
        <v>7</v>
      </c>
    </row>
    <row r="69" spans="1:22" x14ac:dyDescent="0.2">
      <c r="A69" s="274" t="s">
        <v>91</v>
      </c>
      <c r="B69" s="274" t="s">
        <v>144</v>
      </c>
      <c r="C69" s="274" t="s">
        <v>136</v>
      </c>
      <c r="D69" s="274">
        <v>20.313800048828124</v>
      </c>
      <c r="E69" s="274">
        <v>5593</v>
      </c>
      <c r="F69" s="274">
        <v>2241</v>
      </c>
      <c r="G69" s="274">
        <v>2167</v>
      </c>
      <c r="H69" s="274">
        <v>275.3300705213278</v>
      </c>
      <c r="I69" s="274">
        <v>110.31909315900154</v>
      </c>
      <c r="J69" s="274">
        <v>2375</v>
      </c>
      <c r="K69" s="274">
        <v>1905</v>
      </c>
      <c r="L69" s="274">
        <v>165</v>
      </c>
      <c r="M69" s="274">
        <v>105</v>
      </c>
      <c r="N69" s="275">
        <v>4.4210526315789471E-2</v>
      </c>
      <c r="O69" s="274">
        <v>80</v>
      </c>
      <c r="P69" s="274">
        <v>55</v>
      </c>
      <c r="Q69" s="274">
        <v>135</v>
      </c>
      <c r="R69" s="275">
        <v>5.6842105263157895E-2</v>
      </c>
      <c r="S69" s="274">
        <v>10</v>
      </c>
      <c r="T69" s="274">
        <v>0</v>
      </c>
      <c r="U69" s="274">
        <v>50</v>
      </c>
      <c r="V69" s="24" t="s">
        <v>7</v>
      </c>
    </row>
    <row r="70" spans="1:22" x14ac:dyDescent="0.2">
      <c r="A70" s="274" t="s">
        <v>92</v>
      </c>
      <c r="B70" s="274" t="s">
        <v>144</v>
      </c>
      <c r="C70" s="274" t="s">
        <v>136</v>
      </c>
      <c r="D70" s="274">
        <v>19.955500488281249</v>
      </c>
      <c r="E70" s="274">
        <v>5599</v>
      </c>
      <c r="F70" s="274">
        <v>2368</v>
      </c>
      <c r="G70" s="274">
        <v>2219</v>
      </c>
      <c r="H70" s="274">
        <v>280.57427090280095</v>
      </c>
      <c r="I70" s="274">
        <v>118.66402455756969</v>
      </c>
      <c r="J70" s="274">
        <v>2360</v>
      </c>
      <c r="K70" s="274">
        <v>1900</v>
      </c>
      <c r="L70" s="274">
        <v>145</v>
      </c>
      <c r="M70" s="274">
        <v>45</v>
      </c>
      <c r="N70" s="275">
        <v>1.9067796610169493E-2</v>
      </c>
      <c r="O70" s="274">
        <v>110</v>
      </c>
      <c r="P70" s="274">
        <v>70</v>
      </c>
      <c r="Q70" s="274">
        <v>180</v>
      </c>
      <c r="R70" s="275">
        <v>7.6271186440677971E-2</v>
      </c>
      <c r="S70" s="274">
        <v>25</v>
      </c>
      <c r="T70" s="274">
        <v>0</v>
      </c>
      <c r="U70" s="274">
        <v>60</v>
      </c>
      <c r="V70" s="24" t="s">
        <v>7</v>
      </c>
    </row>
  </sheetData>
  <sortState ref="A2:V72">
    <sortCondition ref="A2:A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G23" sqref="G23"/>
    </sheetView>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103"/>
  <sheetViews>
    <sheetView zoomScaleNormal="100" workbookViewId="0">
      <pane ySplit="1" topLeftCell="A2" activePane="bottomLeft" state="frozen"/>
      <selection pane="bottomLeft" activeCell="D23" sqref="D23"/>
    </sheetView>
  </sheetViews>
  <sheetFormatPr defaultColWidth="17.28515625" defaultRowHeight="12.75" x14ac:dyDescent="0.2"/>
  <cols>
    <col min="1" max="1" width="17.28515625" style="151"/>
    <col min="2" max="2" width="17.28515625" style="173"/>
    <col min="3" max="4" width="17.28515625" style="4"/>
    <col min="5" max="7" width="17.28515625" style="5"/>
    <col min="8" max="8" width="17.28515625" style="173"/>
    <col min="9" max="9" width="17.28515625" style="158"/>
    <col min="10" max="10" width="17.28515625" style="5"/>
    <col min="11" max="11" width="17.28515625" style="177"/>
    <col min="12" max="14" width="17.28515625" style="6"/>
    <col min="15" max="15" width="17.28515625" style="107"/>
    <col min="16" max="16" width="17.28515625" style="8"/>
    <col min="17" max="18" width="17.28515625" style="108"/>
    <col min="19" max="19" width="17.28515625" style="5"/>
    <col min="20" max="20" width="17.28515625" style="107"/>
    <col min="21" max="21" width="17.28515625" style="177"/>
    <col min="22" max="23" width="17.28515625" style="6"/>
    <col min="24" max="24" width="17.28515625" style="143"/>
    <col min="25" max="25" width="17.28515625" style="109"/>
    <col min="26" max="26" width="17.28515625" style="179"/>
    <col min="27" max="29" width="17.28515625" style="6"/>
    <col min="30" max="30" width="17.28515625" style="110"/>
    <col min="31" max="31" width="17.28515625" style="111"/>
    <col min="32" max="32" width="17.28515625" style="10"/>
    <col min="33" max="33" width="17.28515625" style="112"/>
    <col min="34" max="34" width="17.28515625" style="113"/>
    <col min="35" max="37" width="17.28515625" style="6"/>
    <col min="38" max="38" width="17.28515625" style="112"/>
    <col min="39" max="39" width="17.28515625" style="111"/>
    <col min="40" max="40" width="17.28515625" style="18"/>
    <col min="41" max="41" width="17.28515625" style="11"/>
    <col min="42" max="42" width="17.28515625" style="111"/>
    <col min="43" max="43" width="17.28515625" style="104"/>
    <col min="44" max="44" width="17.28515625" style="151"/>
    <col min="45" max="45" width="17.28515625" style="165"/>
    <col min="46" max="16384" width="17.28515625" style="111"/>
  </cols>
  <sheetData>
    <row r="1" spans="1:45" s="36" customFormat="1" ht="46.5" customHeight="1" thickTop="1" thickBot="1" x14ac:dyDescent="0.3">
      <c r="A1" s="304" t="s">
        <v>137</v>
      </c>
      <c r="B1" s="172" t="s">
        <v>188</v>
      </c>
      <c r="C1" s="305" t="s">
        <v>189</v>
      </c>
      <c r="D1" s="36" t="s">
        <v>190</v>
      </c>
      <c r="E1" s="12" t="s">
        <v>191</v>
      </c>
      <c r="F1" s="12" t="s">
        <v>192</v>
      </c>
      <c r="G1" s="12" t="s">
        <v>193</v>
      </c>
      <c r="H1" s="172" t="s">
        <v>194</v>
      </c>
      <c r="I1" s="306" t="s">
        <v>195</v>
      </c>
      <c r="J1" s="307" t="s">
        <v>196</v>
      </c>
      <c r="K1" s="171" t="s">
        <v>21</v>
      </c>
      <c r="L1" s="171" t="s">
        <v>197</v>
      </c>
      <c r="M1" s="171" t="s">
        <v>19</v>
      </c>
      <c r="N1" s="12" t="s">
        <v>198</v>
      </c>
      <c r="O1" s="171" t="s">
        <v>199</v>
      </c>
      <c r="P1" s="12" t="s">
        <v>200</v>
      </c>
      <c r="Q1" s="308" t="s">
        <v>117</v>
      </c>
      <c r="R1" s="171" t="s">
        <v>115</v>
      </c>
      <c r="S1" s="12" t="s">
        <v>201</v>
      </c>
      <c r="T1" s="171" t="s">
        <v>202</v>
      </c>
      <c r="U1" s="308" t="s">
        <v>124</v>
      </c>
      <c r="V1" s="171" t="s">
        <v>203</v>
      </c>
      <c r="W1" s="12" t="s">
        <v>204</v>
      </c>
      <c r="X1" s="36" t="s">
        <v>205</v>
      </c>
      <c r="Y1" s="35" t="s">
        <v>206</v>
      </c>
      <c r="Z1" s="12" t="s">
        <v>207</v>
      </c>
      <c r="AA1" s="13" t="s">
        <v>208</v>
      </c>
      <c r="AB1" s="12" t="s">
        <v>209</v>
      </c>
      <c r="AC1" s="12" t="s">
        <v>210</v>
      </c>
      <c r="AD1" s="36" t="s">
        <v>211</v>
      </c>
      <c r="AE1" s="37" t="s">
        <v>212</v>
      </c>
      <c r="AF1" s="13" t="s">
        <v>213</v>
      </c>
      <c r="AG1" s="36" t="s">
        <v>214</v>
      </c>
      <c r="AH1" s="37" t="s">
        <v>215</v>
      </c>
      <c r="AI1" s="12" t="s">
        <v>216</v>
      </c>
      <c r="AJ1" s="12" t="s">
        <v>217</v>
      </c>
      <c r="AK1" s="12" t="s">
        <v>218</v>
      </c>
      <c r="AL1" s="36" t="s">
        <v>219</v>
      </c>
      <c r="AM1" s="36" t="s">
        <v>220</v>
      </c>
      <c r="AN1" s="17" t="s">
        <v>221</v>
      </c>
      <c r="AO1" s="14" t="s">
        <v>222</v>
      </c>
      <c r="AP1" s="309" t="s">
        <v>223</v>
      </c>
      <c r="AQ1" s="304" t="s">
        <v>9</v>
      </c>
      <c r="AR1" s="239"/>
    </row>
    <row r="2" spans="1:45" s="170" customFormat="1" ht="13.5" thickTop="1" x14ac:dyDescent="0.2">
      <c r="A2" s="182"/>
      <c r="B2" s="211">
        <v>9350000</v>
      </c>
      <c r="C2" s="183"/>
      <c r="D2" s="183"/>
      <c r="E2" s="184"/>
      <c r="F2" s="184"/>
      <c r="G2" s="184"/>
      <c r="H2" s="185"/>
      <c r="I2" s="186">
        <v>696.15</v>
      </c>
      <c r="J2" s="187">
        <f t="shared" ref="J2:J33" si="0">I2*100</f>
        <v>69615</v>
      </c>
      <c r="K2" s="219">
        <v>367770</v>
      </c>
      <c r="L2" s="187">
        <v>344580</v>
      </c>
      <c r="M2" s="187">
        <v>330088</v>
      </c>
      <c r="N2" s="187">
        <f t="shared" ref="N2:N33" si="1">K2-M2</f>
        <v>37682</v>
      </c>
      <c r="O2" s="189">
        <f t="shared" ref="O2:O33" si="2">N2/M2</f>
        <v>0.11415743680473087</v>
      </c>
      <c r="P2" s="190">
        <v>528.29999999999995</v>
      </c>
      <c r="Q2" s="186">
        <v>172559</v>
      </c>
      <c r="R2" s="191">
        <v>155224</v>
      </c>
      <c r="S2" s="187">
        <f t="shared" ref="S2:S33" si="3">Q2-R2</f>
        <v>17335</v>
      </c>
      <c r="T2" s="189">
        <f t="shared" ref="T2:T33" si="4">S2/R2</f>
        <v>0.11167731794052466</v>
      </c>
      <c r="U2" s="188">
        <v>162716</v>
      </c>
      <c r="V2" s="191">
        <v>145457</v>
      </c>
      <c r="W2" s="191">
        <f t="shared" ref="W2:W33" si="5">U2-V2</f>
        <v>17259</v>
      </c>
      <c r="X2" s="192">
        <f t="shared" ref="X2:X33" si="6">W2/V2</f>
        <v>0.11865362272011659</v>
      </c>
      <c r="Y2" s="193">
        <f t="shared" ref="Y2:Y33" si="7">U2/J2</f>
        <v>2.337369819722761</v>
      </c>
      <c r="Z2" s="224">
        <v>170830</v>
      </c>
      <c r="AA2" s="187">
        <v>111035</v>
      </c>
      <c r="AB2" s="187">
        <v>8180</v>
      </c>
      <c r="AC2" s="187">
        <f t="shared" ref="AC2:AC33" si="8">AA2+AB2</f>
        <v>119215</v>
      </c>
      <c r="AD2" s="189">
        <f t="shared" ref="AD2:AD33" si="9">AC2/Z2</f>
        <v>0.69785751917110572</v>
      </c>
      <c r="AE2" s="183">
        <f t="shared" ref="AE2:AE33" si="10">AD2/0.697857519</f>
        <v>1.0000000002451872</v>
      </c>
      <c r="AF2" s="229">
        <v>18610</v>
      </c>
      <c r="AG2" s="189">
        <f t="shared" ref="AG2:AG33" si="11">AF2/Z2</f>
        <v>0.10893871099923901</v>
      </c>
      <c r="AH2" s="194">
        <f t="shared" ref="AH2:AH33" si="12">AG2/0.1089</f>
        <v>1.0003554729039394</v>
      </c>
      <c r="AI2" s="187">
        <v>17640</v>
      </c>
      <c r="AJ2" s="187">
        <v>11245</v>
      </c>
      <c r="AK2" s="187">
        <f t="shared" ref="AK2:AK33" si="13">AI2+AJ2</f>
        <v>28885</v>
      </c>
      <c r="AL2" s="189">
        <f t="shared" ref="AL2:AL33" si="14">AK2/Z2</f>
        <v>0.16908622607270385</v>
      </c>
      <c r="AM2" s="183">
        <f t="shared" ref="AM2:AM33" si="15">AL2/0.169</f>
        <v>1.0005102134479518</v>
      </c>
      <c r="AN2" s="234">
        <v>4120</v>
      </c>
      <c r="AO2" s="195" t="s">
        <v>18</v>
      </c>
      <c r="AP2" s="196" t="s">
        <v>18</v>
      </c>
      <c r="AQ2" s="180"/>
      <c r="AR2" s="240"/>
    </row>
    <row r="3" spans="1:45" x14ac:dyDescent="0.2">
      <c r="A3" s="105"/>
      <c r="B3" s="212">
        <v>9350001</v>
      </c>
      <c r="C3" s="34"/>
      <c r="D3" s="144"/>
      <c r="E3" s="30"/>
      <c r="F3" s="30"/>
      <c r="G3" s="30"/>
      <c r="H3" s="199" t="s">
        <v>24</v>
      </c>
      <c r="I3" s="144">
        <v>1.1299999999999999</v>
      </c>
      <c r="J3" s="114">
        <f t="shared" si="0"/>
        <v>112.99999999999999</v>
      </c>
      <c r="K3" s="220">
        <v>3261</v>
      </c>
      <c r="L3" s="31">
        <v>3112</v>
      </c>
      <c r="M3" s="160">
        <v>3040</v>
      </c>
      <c r="N3" s="114">
        <f t="shared" si="1"/>
        <v>221</v>
      </c>
      <c r="O3" s="32">
        <f t="shared" si="2"/>
        <v>7.2697368421052636E-2</v>
      </c>
      <c r="P3" s="198">
        <v>2891.7</v>
      </c>
      <c r="Q3" s="144">
        <v>1594</v>
      </c>
      <c r="R3" s="160">
        <v>1515</v>
      </c>
      <c r="S3" s="31">
        <f t="shared" si="3"/>
        <v>79</v>
      </c>
      <c r="T3" s="32">
        <f t="shared" si="4"/>
        <v>5.2145214521452148E-2</v>
      </c>
      <c r="U3" s="197">
        <v>1498</v>
      </c>
      <c r="V3" s="160">
        <v>1410</v>
      </c>
      <c r="W3" s="115">
        <f t="shared" si="5"/>
        <v>88</v>
      </c>
      <c r="X3" s="116">
        <f t="shared" si="6"/>
        <v>6.2411347517730496E-2</v>
      </c>
      <c r="Y3" s="181">
        <f t="shared" si="7"/>
        <v>13.256637168141594</v>
      </c>
      <c r="Z3" s="225">
        <v>1440</v>
      </c>
      <c r="AA3" s="31">
        <v>765</v>
      </c>
      <c r="AB3" s="31">
        <v>60</v>
      </c>
      <c r="AC3" s="114">
        <f t="shared" si="8"/>
        <v>825</v>
      </c>
      <c r="AD3" s="117">
        <f t="shared" si="9"/>
        <v>0.57291666666666663</v>
      </c>
      <c r="AE3" s="145">
        <f t="shared" si="10"/>
        <v>0.8209650982734007</v>
      </c>
      <c r="AF3" s="230">
        <v>130</v>
      </c>
      <c r="AG3" s="117">
        <f t="shared" si="11"/>
        <v>9.0277777777777776E-2</v>
      </c>
      <c r="AH3" s="118">
        <f t="shared" si="12"/>
        <v>0.82899704111825323</v>
      </c>
      <c r="AI3" s="31">
        <v>190</v>
      </c>
      <c r="AJ3" s="31">
        <v>260</v>
      </c>
      <c r="AK3" s="114">
        <f t="shared" si="13"/>
        <v>450</v>
      </c>
      <c r="AL3" s="117">
        <f t="shared" si="14"/>
        <v>0.3125</v>
      </c>
      <c r="AM3" s="146">
        <f t="shared" si="15"/>
        <v>1.8491124260355027</v>
      </c>
      <c r="AN3" s="235">
        <v>35</v>
      </c>
      <c r="AO3" s="33" t="s">
        <v>5</v>
      </c>
      <c r="AP3" s="277" t="s">
        <v>5</v>
      </c>
      <c r="AS3" s="111"/>
    </row>
    <row r="4" spans="1:45" x14ac:dyDescent="0.2">
      <c r="A4" s="105"/>
      <c r="B4" s="212">
        <v>9350002</v>
      </c>
      <c r="C4" s="34"/>
      <c r="D4" s="144"/>
      <c r="E4" s="30"/>
      <c r="F4" s="30"/>
      <c r="G4" s="30"/>
      <c r="H4" s="199" t="s">
        <v>25</v>
      </c>
      <c r="I4" s="144">
        <v>1.45</v>
      </c>
      <c r="J4" s="114">
        <f t="shared" si="0"/>
        <v>145</v>
      </c>
      <c r="K4" s="220">
        <v>3878</v>
      </c>
      <c r="L4" s="31">
        <v>3619</v>
      </c>
      <c r="M4" s="160">
        <v>3629</v>
      </c>
      <c r="N4" s="114">
        <f t="shared" si="1"/>
        <v>249</v>
      </c>
      <c r="O4" s="32">
        <f t="shared" si="2"/>
        <v>6.8613943235050975E-2</v>
      </c>
      <c r="P4" s="198">
        <v>2669.5</v>
      </c>
      <c r="Q4" s="144">
        <v>2317</v>
      </c>
      <c r="R4" s="160">
        <v>2205</v>
      </c>
      <c r="S4" s="31">
        <f t="shared" si="3"/>
        <v>112</v>
      </c>
      <c r="T4" s="32">
        <f t="shared" si="4"/>
        <v>5.0793650793650794E-2</v>
      </c>
      <c r="U4" s="197">
        <v>2176</v>
      </c>
      <c r="V4" s="160">
        <v>2049</v>
      </c>
      <c r="W4" s="115">
        <f t="shared" si="5"/>
        <v>127</v>
      </c>
      <c r="X4" s="116">
        <f t="shared" si="6"/>
        <v>6.1981454367984384E-2</v>
      </c>
      <c r="Y4" s="181">
        <f t="shared" si="7"/>
        <v>15.006896551724138</v>
      </c>
      <c r="Z4" s="225">
        <v>1960</v>
      </c>
      <c r="AA4" s="31">
        <v>915</v>
      </c>
      <c r="AB4" s="31">
        <v>70</v>
      </c>
      <c r="AC4" s="114">
        <f t="shared" si="8"/>
        <v>985</v>
      </c>
      <c r="AD4" s="117">
        <f t="shared" si="9"/>
        <v>0.50255102040816324</v>
      </c>
      <c r="AE4" s="145">
        <f t="shared" si="10"/>
        <v>0.72013413444093477</v>
      </c>
      <c r="AF4" s="230">
        <v>170</v>
      </c>
      <c r="AG4" s="117">
        <f t="shared" si="11"/>
        <v>8.673469387755102E-2</v>
      </c>
      <c r="AH4" s="118">
        <f t="shared" si="12"/>
        <v>0.79646183542287441</v>
      </c>
      <c r="AI4" s="31">
        <v>420</v>
      </c>
      <c r="AJ4" s="31">
        <v>330</v>
      </c>
      <c r="AK4" s="114">
        <f t="shared" si="13"/>
        <v>750</v>
      </c>
      <c r="AL4" s="117">
        <f t="shared" si="14"/>
        <v>0.38265306122448978</v>
      </c>
      <c r="AM4" s="146">
        <f t="shared" si="15"/>
        <v>2.26421929718633</v>
      </c>
      <c r="AN4" s="235">
        <v>60</v>
      </c>
      <c r="AO4" s="33" t="s">
        <v>5</v>
      </c>
      <c r="AP4" s="277" t="s">
        <v>5</v>
      </c>
      <c r="AS4" s="111"/>
    </row>
    <row r="5" spans="1:45" x14ac:dyDescent="0.2">
      <c r="A5" s="105"/>
      <c r="B5" s="212">
        <v>9350003.0099999998</v>
      </c>
      <c r="C5" s="34"/>
      <c r="D5" s="34"/>
      <c r="E5" s="30"/>
      <c r="F5" s="30"/>
      <c r="G5" s="30"/>
      <c r="H5" s="199" t="s">
        <v>26</v>
      </c>
      <c r="I5" s="144">
        <v>1.04</v>
      </c>
      <c r="J5" s="114">
        <f t="shared" si="0"/>
        <v>104</v>
      </c>
      <c r="K5" s="220">
        <v>5809</v>
      </c>
      <c r="L5" s="31">
        <v>5583</v>
      </c>
      <c r="M5" s="160">
        <v>5546</v>
      </c>
      <c r="N5" s="114">
        <f t="shared" si="1"/>
        <v>263</v>
      </c>
      <c r="O5" s="32">
        <f t="shared" si="2"/>
        <v>4.7421565091958169E-2</v>
      </c>
      <c r="P5" s="198">
        <v>5609.3</v>
      </c>
      <c r="Q5" s="144">
        <v>3543</v>
      </c>
      <c r="R5" s="160">
        <v>3601</v>
      </c>
      <c r="S5" s="31">
        <f t="shared" si="3"/>
        <v>-58</v>
      </c>
      <c r="T5" s="32">
        <f t="shared" si="4"/>
        <v>-1.6106637045265205E-2</v>
      </c>
      <c r="U5" s="197">
        <v>3343</v>
      </c>
      <c r="V5" s="160">
        <v>3348</v>
      </c>
      <c r="W5" s="115">
        <f t="shared" si="5"/>
        <v>-5</v>
      </c>
      <c r="X5" s="116">
        <f t="shared" si="6"/>
        <v>-1.4934289127837516E-3</v>
      </c>
      <c r="Y5" s="181">
        <f t="shared" si="7"/>
        <v>32.144230769230766</v>
      </c>
      <c r="Z5" s="225">
        <v>2520</v>
      </c>
      <c r="AA5" s="31">
        <v>1035</v>
      </c>
      <c r="AB5" s="31">
        <v>90</v>
      </c>
      <c r="AC5" s="114">
        <f t="shared" si="8"/>
        <v>1125</v>
      </c>
      <c r="AD5" s="117">
        <f t="shared" si="9"/>
        <v>0.44642857142857145</v>
      </c>
      <c r="AE5" s="145">
        <f t="shared" si="10"/>
        <v>0.63971306358966296</v>
      </c>
      <c r="AF5" s="230">
        <v>310</v>
      </c>
      <c r="AG5" s="117">
        <f t="shared" si="11"/>
        <v>0.12301587301587301</v>
      </c>
      <c r="AH5" s="118">
        <f t="shared" si="12"/>
        <v>1.1296223417435538</v>
      </c>
      <c r="AI5" s="31">
        <v>705</v>
      </c>
      <c r="AJ5" s="31">
        <v>315</v>
      </c>
      <c r="AK5" s="114">
        <f t="shared" si="13"/>
        <v>1020</v>
      </c>
      <c r="AL5" s="117">
        <f t="shared" si="14"/>
        <v>0.40476190476190477</v>
      </c>
      <c r="AM5" s="146">
        <f t="shared" si="15"/>
        <v>2.395040856579318</v>
      </c>
      <c r="AN5" s="235">
        <v>75</v>
      </c>
      <c r="AO5" s="33" t="s">
        <v>5</v>
      </c>
      <c r="AP5" s="277" t="s">
        <v>5</v>
      </c>
      <c r="AS5" s="111"/>
    </row>
    <row r="6" spans="1:45" x14ac:dyDescent="0.2">
      <c r="A6" s="105"/>
      <c r="B6" s="212">
        <v>9350003.0199999996</v>
      </c>
      <c r="C6" s="34"/>
      <c r="D6" s="34"/>
      <c r="E6" s="30"/>
      <c r="F6" s="30"/>
      <c r="G6" s="30"/>
      <c r="H6" s="199" t="s">
        <v>27</v>
      </c>
      <c r="I6" s="144">
        <v>0.92</v>
      </c>
      <c r="J6" s="114">
        <f t="shared" si="0"/>
        <v>92</v>
      </c>
      <c r="K6" s="220">
        <v>6179</v>
      </c>
      <c r="L6" s="31">
        <v>5624</v>
      </c>
      <c r="M6" s="160">
        <v>5714</v>
      </c>
      <c r="N6" s="114">
        <f t="shared" si="1"/>
        <v>465</v>
      </c>
      <c r="O6" s="32">
        <f t="shared" si="2"/>
        <v>8.1379068953447667E-2</v>
      </c>
      <c r="P6" s="198">
        <v>6752.3</v>
      </c>
      <c r="Q6" s="144">
        <v>4108</v>
      </c>
      <c r="R6" s="160">
        <v>3737</v>
      </c>
      <c r="S6" s="31">
        <f t="shared" si="3"/>
        <v>371</v>
      </c>
      <c r="T6" s="32">
        <f t="shared" si="4"/>
        <v>9.9277495317099271E-2</v>
      </c>
      <c r="U6" s="197">
        <v>3663</v>
      </c>
      <c r="V6" s="160">
        <v>3350</v>
      </c>
      <c r="W6" s="115">
        <f t="shared" si="5"/>
        <v>313</v>
      </c>
      <c r="X6" s="116">
        <f t="shared" si="6"/>
        <v>9.3432835820895524E-2</v>
      </c>
      <c r="Y6" s="181">
        <f t="shared" si="7"/>
        <v>39.815217391304351</v>
      </c>
      <c r="Z6" s="225">
        <v>2645</v>
      </c>
      <c r="AA6" s="31">
        <v>1085</v>
      </c>
      <c r="AB6" s="31">
        <v>80</v>
      </c>
      <c r="AC6" s="114">
        <f t="shared" si="8"/>
        <v>1165</v>
      </c>
      <c r="AD6" s="117">
        <f t="shared" si="9"/>
        <v>0.44045368620037806</v>
      </c>
      <c r="AE6" s="145">
        <f t="shared" si="10"/>
        <v>0.63115130840967271</v>
      </c>
      <c r="AF6" s="230">
        <v>370</v>
      </c>
      <c r="AG6" s="117">
        <f t="shared" si="11"/>
        <v>0.13988657844990549</v>
      </c>
      <c r="AH6" s="118">
        <f t="shared" si="12"/>
        <v>1.284541583562034</v>
      </c>
      <c r="AI6" s="31">
        <v>885</v>
      </c>
      <c r="AJ6" s="31">
        <v>170</v>
      </c>
      <c r="AK6" s="114">
        <f t="shared" si="13"/>
        <v>1055</v>
      </c>
      <c r="AL6" s="117">
        <f t="shared" si="14"/>
        <v>0.3988657844990548</v>
      </c>
      <c r="AM6" s="146">
        <f t="shared" si="15"/>
        <v>2.3601525710003242</v>
      </c>
      <c r="AN6" s="235">
        <v>55</v>
      </c>
      <c r="AO6" s="33" t="s">
        <v>5</v>
      </c>
      <c r="AP6" s="277" t="s">
        <v>5</v>
      </c>
      <c r="AS6" s="111"/>
    </row>
    <row r="7" spans="1:45" x14ac:dyDescent="0.2">
      <c r="A7" s="105"/>
      <c r="B7" s="212">
        <v>9350004</v>
      </c>
      <c r="C7" s="34"/>
      <c r="D7" s="34"/>
      <c r="E7" s="30"/>
      <c r="F7" s="30"/>
      <c r="G7" s="30"/>
      <c r="H7" s="199" t="s">
        <v>28</v>
      </c>
      <c r="I7" s="144">
        <v>0.84</v>
      </c>
      <c r="J7" s="114">
        <f t="shared" si="0"/>
        <v>84</v>
      </c>
      <c r="K7" s="220">
        <v>6336</v>
      </c>
      <c r="L7" s="31">
        <v>6106</v>
      </c>
      <c r="M7" s="160">
        <v>6065</v>
      </c>
      <c r="N7" s="114">
        <f t="shared" si="1"/>
        <v>271</v>
      </c>
      <c r="O7" s="32">
        <f t="shared" si="2"/>
        <v>4.4682605111294314E-2</v>
      </c>
      <c r="P7" s="198">
        <v>7582.6</v>
      </c>
      <c r="Q7" s="144">
        <v>4183</v>
      </c>
      <c r="R7" s="160">
        <v>4049</v>
      </c>
      <c r="S7" s="31">
        <f t="shared" si="3"/>
        <v>134</v>
      </c>
      <c r="T7" s="32">
        <f t="shared" si="4"/>
        <v>3.3094591257100521E-2</v>
      </c>
      <c r="U7" s="197">
        <v>3954</v>
      </c>
      <c r="V7" s="160">
        <v>3790</v>
      </c>
      <c r="W7" s="115">
        <f t="shared" si="5"/>
        <v>164</v>
      </c>
      <c r="X7" s="116">
        <f t="shared" si="6"/>
        <v>4.3271767810026382E-2</v>
      </c>
      <c r="Y7" s="181">
        <f t="shared" si="7"/>
        <v>47.071428571428569</v>
      </c>
      <c r="Z7" s="225">
        <v>3095</v>
      </c>
      <c r="AA7" s="31">
        <v>1195</v>
      </c>
      <c r="AB7" s="31">
        <v>70</v>
      </c>
      <c r="AC7" s="114">
        <f t="shared" si="8"/>
        <v>1265</v>
      </c>
      <c r="AD7" s="117">
        <f t="shared" si="9"/>
        <v>0.40872374798061389</v>
      </c>
      <c r="AE7" s="145">
        <f t="shared" si="10"/>
        <v>0.58568366300086228</v>
      </c>
      <c r="AF7" s="230">
        <v>330</v>
      </c>
      <c r="AG7" s="117">
        <f t="shared" si="11"/>
        <v>0.10662358642972536</v>
      </c>
      <c r="AH7" s="118">
        <f t="shared" si="12"/>
        <v>0.97909629412052679</v>
      </c>
      <c r="AI7" s="31">
        <v>1090</v>
      </c>
      <c r="AJ7" s="31">
        <v>335</v>
      </c>
      <c r="AK7" s="114">
        <f t="shared" si="13"/>
        <v>1425</v>
      </c>
      <c r="AL7" s="117">
        <f t="shared" si="14"/>
        <v>0.4604200323101777</v>
      </c>
      <c r="AM7" s="146">
        <f t="shared" si="15"/>
        <v>2.7243788894093353</v>
      </c>
      <c r="AN7" s="235">
        <v>75</v>
      </c>
      <c r="AO7" s="33" t="s">
        <v>5</v>
      </c>
      <c r="AP7" s="277" t="s">
        <v>5</v>
      </c>
      <c r="AS7" s="111"/>
    </row>
    <row r="8" spans="1:45" x14ac:dyDescent="0.2">
      <c r="A8" s="105"/>
      <c r="B8" s="212">
        <v>9350005</v>
      </c>
      <c r="C8" s="34"/>
      <c r="D8" s="34"/>
      <c r="E8" s="30"/>
      <c r="F8" s="30"/>
      <c r="G8" s="30"/>
      <c r="H8" s="199" t="s">
        <v>29</v>
      </c>
      <c r="I8" s="144">
        <v>1.37</v>
      </c>
      <c r="J8" s="114">
        <f t="shared" si="0"/>
        <v>137</v>
      </c>
      <c r="K8" s="220">
        <v>3997</v>
      </c>
      <c r="L8" s="31">
        <v>3832</v>
      </c>
      <c r="M8" s="160">
        <v>3943</v>
      </c>
      <c r="N8" s="114">
        <f t="shared" si="1"/>
        <v>54</v>
      </c>
      <c r="O8" s="32">
        <f t="shared" si="2"/>
        <v>1.3695155972609688E-2</v>
      </c>
      <c r="P8" s="198">
        <v>2928.2</v>
      </c>
      <c r="Q8" s="144">
        <v>2013</v>
      </c>
      <c r="R8" s="160">
        <v>2019</v>
      </c>
      <c r="S8" s="31">
        <f t="shared" si="3"/>
        <v>-6</v>
      </c>
      <c r="T8" s="32">
        <f t="shared" si="4"/>
        <v>-2.9717682020802376E-3</v>
      </c>
      <c r="U8" s="197">
        <v>1896</v>
      </c>
      <c r="V8" s="160">
        <v>1864</v>
      </c>
      <c r="W8" s="115">
        <f t="shared" si="5"/>
        <v>32</v>
      </c>
      <c r="X8" s="116">
        <f t="shared" si="6"/>
        <v>1.7167381974248927E-2</v>
      </c>
      <c r="Y8" s="181">
        <f t="shared" si="7"/>
        <v>13.839416058394161</v>
      </c>
      <c r="Z8" s="225">
        <v>1600</v>
      </c>
      <c r="AA8" s="31">
        <v>775</v>
      </c>
      <c r="AB8" s="31">
        <v>80</v>
      </c>
      <c r="AC8" s="114">
        <f t="shared" si="8"/>
        <v>855</v>
      </c>
      <c r="AD8" s="117">
        <f t="shared" si="9"/>
        <v>0.53437500000000004</v>
      </c>
      <c r="AE8" s="145">
        <f t="shared" si="10"/>
        <v>0.76573653711682654</v>
      </c>
      <c r="AF8" s="230">
        <v>195</v>
      </c>
      <c r="AG8" s="117">
        <f t="shared" si="11"/>
        <v>0.121875</v>
      </c>
      <c r="AH8" s="118">
        <f t="shared" si="12"/>
        <v>1.1191460055096418</v>
      </c>
      <c r="AI8" s="31">
        <v>280</v>
      </c>
      <c r="AJ8" s="31">
        <v>200</v>
      </c>
      <c r="AK8" s="114">
        <f t="shared" si="13"/>
        <v>480</v>
      </c>
      <c r="AL8" s="117">
        <f t="shared" si="14"/>
        <v>0.3</v>
      </c>
      <c r="AM8" s="146">
        <f t="shared" si="15"/>
        <v>1.7751479289940826</v>
      </c>
      <c r="AN8" s="235">
        <v>60</v>
      </c>
      <c r="AO8" s="33" t="s">
        <v>5</v>
      </c>
      <c r="AP8" s="277" t="s">
        <v>5</v>
      </c>
      <c r="AS8" s="111"/>
    </row>
    <row r="9" spans="1:45" x14ac:dyDescent="0.2">
      <c r="A9" s="105"/>
      <c r="B9" s="212">
        <v>9350006</v>
      </c>
      <c r="C9" s="34"/>
      <c r="D9" s="34"/>
      <c r="E9" s="30"/>
      <c r="F9" s="30"/>
      <c r="G9" s="30"/>
      <c r="H9" s="199" t="s">
        <v>30</v>
      </c>
      <c r="I9" s="144">
        <v>0.92</v>
      </c>
      <c r="J9" s="114">
        <f t="shared" si="0"/>
        <v>92</v>
      </c>
      <c r="K9" s="220">
        <v>2597</v>
      </c>
      <c r="L9" s="31">
        <v>2525</v>
      </c>
      <c r="M9" s="160">
        <v>2424</v>
      </c>
      <c r="N9" s="114">
        <f t="shared" si="1"/>
        <v>173</v>
      </c>
      <c r="O9" s="32">
        <f t="shared" si="2"/>
        <v>7.1369636963696373E-2</v>
      </c>
      <c r="P9" s="198">
        <v>2836.7</v>
      </c>
      <c r="Q9" s="144">
        <v>1190</v>
      </c>
      <c r="R9" s="160">
        <v>1108</v>
      </c>
      <c r="S9" s="31">
        <f t="shared" si="3"/>
        <v>82</v>
      </c>
      <c r="T9" s="32">
        <f t="shared" si="4"/>
        <v>7.4007220216606495E-2</v>
      </c>
      <c r="U9" s="197">
        <v>1135</v>
      </c>
      <c r="V9" s="160">
        <v>1060</v>
      </c>
      <c r="W9" s="115">
        <f t="shared" si="5"/>
        <v>75</v>
      </c>
      <c r="X9" s="116">
        <f t="shared" si="6"/>
        <v>7.0754716981132074E-2</v>
      </c>
      <c r="Y9" s="181">
        <f t="shared" si="7"/>
        <v>12.336956521739131</v>
      </c>
      <c r="Z9" s="225">
        <v>1095</v>
      </c>
      <c r="AA9" s="31">
        <v>555</v>
      </c>
      <c r="AB9" s="31">
        <v>55</v>
      </c>
      <c r="AC9" s="114">
        <f t="shared" si="8"/>
        <v>610</v>
      </c>
      <c r="AD9" s="117">
        <f t="shared" si="9"/>
        <v>0.55707762557077622</v>
      </c>
      <c r="AE9" s="145">
        <f t="shared" si="10"/>
        <v>0.79826842930494557</v>
      </c>
      <c r="AF9" s="230">
        <v>105</v>
      </c>
      <c r="AG9" s="117">
        <f t="shared" si="11"/>
        <v>9.5890410958904104E-2</v>
      </c>
      <c r="AH9" s="118">
        <f t="shared" si="12"/>
        <v>0.88053637244172733</v>
      </c>
      <c r="AI9" s="31">
        <v>165</v>
      </c>
      <c r="AJ9" s="31">
        <v>170</v>
      </c>
      <c r="AK9" s="114">
        <f t="shared" si="13"/>
        <v>335</v>
      </c>
      <c r="AL9" s="117">
        <f t="shared" si="14"/>
        <v>0.30593607305936071</v>
      </c>
      <c r="AM9" s="146">
        <f t="shared" si="15"/>
        <v>1.8102726216530218</v>
      </c>
      <c r="AN9" s="235">
        <v>45</v>
      </c>
      <c r="AO9" s="33" t="s">
        <v>5</v>
      </c>
      <c r="AP9" s="277" t="s">
        <v>5</v>
      </c>
      <c r="AS9" s="111"/>
    </row>
    <row r="10" spans="1:45" x14ac:dyDescent="0.2">
      <c r="A10" s="105"/>
      <c r="B10" s="212">
        <v>9350007</v>
      </c>
      <c r="C10" s="34"/>
      <c r="D10" s="34"/>
      <c r="E10" s="30"/>
      <c r="F10" s="30"/>
      <c r="G10" s="30"/>
      <c r="H10" s="199" t="s">
        <v>31</v>
      </c>
      <c r="I10" s="144">
        <v>0.9</v>
      </c>
      <c r="J10" s="114">
        <f t="shared" si="0"/>
        <v>90</v>
      </c>
      <c r="K10" s="220">
        <v>5736</v>
      </c>
      <c r="L10" s="31">
        <v>5441</v>
      </c>
      <c r="M10" s="160">
        <v>5652</v>
      </c>
      <c r="N10" s="114">
        <f t="shared" si="1"/>
        <v>84</v>
      </c>
      <c r="O10" s="32">
        <f t="shared" si="2"/>
        <v>1.4861995753715499E-2</v>
      </c>
      <c r="P10" s="198">
        <v>6359.9</v>
      </c>
      <c r="Q10" s="144">
        <v>3613</v>
      </c>
      <c r="R10" s="160">
        <v>3594</v>
      </c>
      <c r="S10" s="31">
        <f t="shared" si="3"/>
        <v>19</v>
      </c>
      <c r="T10" s="32">
        <f t="shared" si="4"/>
        <v>5.2865887590428495E-3</v>
      </c>
      <c r="U10" s="197">
        <v>3473</v>
      </c>
      <c r="V10" s="160">
        <v>3404</v>
      </c>
      <c r="W10" s="115">
        <f t="shared" si="5"/>
        <v>69</v>
      </c>
      <c r="X10" s="116">
        <f t="shared" si="6"/>
        <v>2.0270270270270271E-2</v>
      </c>
      <c r="Y10" s="181">
        <f t="shared" si="7"/>
        <v>38.588888888888889</v>
      </c>
      <c r="Z10" s="225">
        <v>3335</v>
      </c>
      <c r="AA10" s="31">
        <v>1435</v>
      </c>
      <c r="AB10" s="31">
        <v>120</v>
      </c>
      <c r="AC10" s="114">
        <f t="shared" si="8"/>
        <v>1555</v>
      </c>
      <c r="AD10" s="117">
        <f t="shared" si="9"/>
        <v>0.46626686656671662</v>
      </c>
      <c r="AE10" s="145">
        <f t="shared" si="10"/>
        <v>0.66814049268231301</v>
      </c>
      <c r="AF10" s="230">
        <v>760</v>
      </c>
      <c r="AG10" s="117">
        <f t="shared" si="11"/>
        <v>0.22788605697151423</v>
      </c>
      <c r="AH10" s="118">
        <f t="shared" si="12"/>
        <v>2.0926176030442081</v>
      </c>
      <c r="AI10" s="31">
        <v>660</v>
      </c>
      <c r="AJ10" s="31">
        <v>325</v>
      </c>
      <c r="AK10" s="114">
        <f t="shared" si="13"/>
        <v>985</v>
      </c>
      <c r="AL10" s="117">
        <f t="shared" si="14"/>
        <v>0.29535232383808097</v>
      </c>
      <c r="AM10" s="146">
        <f t="shared" si="15"/>
        <v>1.7476468866158636</v>
      </c>
      <c r="AN10" s="235">
        <v>40</v>
      </c>
      <c r="AO10" s="33" t="s">
        <v>5</v>
      </c>
      <c r="AP10" s="277" t="s">
        <v>5</v>
      </c>
      <c r="AS10" s="111"/>
    </row>
    <row r="11" spans="1:45" x14ac:dyDescent="0.2">
      <c r="A11" s="105"/>
      <c r="B11" s="212">
        <v>9350008</v>
      </c>
      <c r="C11" s="34"/>
      <c r="D11" s="34"/>
      <c r="E11" s="30"/>
      <c r="F11" s="30"/>
      <c r="G11" s="30"/>
      <c r="H11" s="199" t="s">
        <v>32</v>
      </c>
      <c r="I11" s="144">
        <v>0.5</v>
      </c>
      <c r="J11" s="114">
        <f t="shared" si="0"/>
        <v>50</v>
      </c>
      <c r="K11" s="220">
        <v>3486</v>
      </c>
      <c r="L11" s="31">
        <v>3316</v>
      </c>
      <c r="M11" s="160">
        <v>3540</v>
      </c>
      <c r="N11" s="114">
        <f t="shared" si="1"/>
        <v>-54</v>
      </c>
      <c r="O11" s="32">
        <f t="shared" si="2"/>
        <v>-1.5254237288135594E-2</v>
      </c>
      <c r="P11" s="198">
        <v>7015.5</v>
      </c>
      <c r="Q11" s="144">
        <v>2099</v>
      </c>
      <c r="R11" s="160">
        <v>2112</v>
      </c>
      <c r="S11" s="31">
        <f t="shared" si="3"/>
        <v>-13</v>
      </c>
      <c r="T11" s="32">
        <f t="shared" si="4"/>
        <v>-6.15530303030303E-3</v>
      </c>
      <c r="U11" s="197">
        <v>2003</v>
      </c>
      <c r="V11" s="160">
        <v>1970</v>
      </c>
      <c r="W11" s="115">
        <f t="shared" si="5"/>
        <v>33</v>
      </c>
      <c r="X11" s="116">
        <f t="shared" si="6"/>
        <v>1.6751269035532996E-2</v>
      </c>
      <c r="Y11" s="181">
        <f t="shared" si="7"/>
        <v>40.06</v>
      </c>
      <c r="Z11" s="225">
        <v>2040</v>
      </c>
      <c r="AA11" s="31">
        <v>755</v>
      </c>
      <c r="AB11" s="31">
        <v>65</v>
      </c>
      <c r="AC11" s="114">
        <f t="shared" si="8"/>
        <v>820</v>
      </c>
      <c r="AD11" s="117">
        <f t="shared" si="9"/>
        <v>0.40196078431372551</v>
      </c>
      <c r="AE11" s="145">
        <f t="shared" si="10"/>
        <v>0.57599262509877103</v>
      </c>
      <c r="AF11" s="230">
        <v>300</v>
      </c>
      <c r="AG11" s="117">
        <f t="shared" si="11"/>
        <v>0.14705882352941177</v>
      </c>
      <c r="AH11" s="118">
        <f t="shared" si="12"/>
        <v>1.3504024199211366</v>
      </c>
      <c r="AI11" s="31">
        <v>575</v>
      </c>
      <c r="AJ11" s="31">
        <v>280</v>
      </c>
      <c r="AK11" s="114">
        <f t="shared" si="13"/>
        <v>855</v>
      </c>
      <c r="AL11" s="117">
        <f t="shared" si="14"/>
        <v>0.41911764705882354</v>
      </c>
      <c r="AM11" s="146">
        <f t="shared" si="15"/>
        <v>2.4799860772711448</v>
      </c>
      <c r="AN11" s="235">
        <v>70</v>
      </c>
      <c r="AO11" s="33" t="s">
        <v>5</v>
      </c>
      <c r="AP11" s="277" t="s">
        <v>5</v>
      </c>
      <c r="AS11" s="111"/>
    </row>
    <row r="12" spans="1:45" x14ac:dyDescent="0.2">
      <c r="A12" s="105"/>
      <c r="B12" s="212">
        <v>9350009</v>
      </c>
      <c r="C12" s="34"/>
      <c r="D12" s="34"/>
      <c r="E12" s="30"/>
      <c r="F12" s="30"/>
      <c r="G12" s="30"/>
      <c r="H12" s="199" t="s">
        <v>33</v>
      </c>
      <c r="I12" s="144">
        <v>0.84</v>
      </c>
      <c r="J12" s="114">
        <f t="shared" si="0"/>
        <v>84</v>
      </c>
      <c r="K12" s="220">
        <v>3816</v>
      </c>
      <c r="L12" s="31">
        <v>3721</v>
      </c>
      <c r="M12" s="160">
        <v>3672</v>
      </c>
      <c r="N12" s="114">
        <f t="shared" si="1"/>
        <v>144</v>
      </c>
      <c r="O12" s="32">
        <f t="shared" si="2"/>
        <v>3.9215686274509803E-2</v>
      </c>
      <c r="P12" s="198">
        <v>4566.2</v>
      </c>
      <c r="Q12" s="144">
        <v>1851</v>
      </c>
      <c r="R12" s="160">
        <v>1797</v>
      </c>
      <c r="S12" s="31">
        <f t="shared" si="3"/>
        <v>54</v>
      </c>
      <c r="T12" s="32">
        <f t="shared" si="4"/>
        <v>3.0050083472454091E-2</v>
      </c>
      <c r="U12" s="197">
        <v>1768</v>
      </c>
      <c r="V12" s="160">
        <v>1705</v>
      </c>
      <c r="W12" s="115">
        <f t="shared" si="5"/>
        <v>63</v>
      </c>
      <c r="X12" s="116">
        <f t="shared" si="6"/>
        <v>3.6950146627565982E-2</v>
      </c>
      <c r="Y12" s="181">
        <f t="shared" si="7"/>
        <v>21.047619047619047</v>
      </c>
      <c r="Z12" s="225">
        <v>2115</v>
      </c>
      <c r="AA12" s="31">
        <v>1030</v>
      </c>
      <c r="AB12" s="31">
        <v>125</v>
      </c>
      <c r="AC12" s="114">
        <f t="shared" si="8"/>
        <v>1155</v>
      </c>
      <c r="AD12" s="117">
        <f t="shared" si="9"/>
        <v>0.54609929078014185</v>
      </c>
      <c r="AE12" s="145">
        <f t="shared" si="10"/>
        <v>0.78253694473719904</v>
      </c>
      <c r="AF12" s="230">
        <v>225</v>
      </c>
      <c r="AG12" s="117">
        <f t="shared" si="11"/>
        <v>0.10638297872340426</v>
      </c>
      <c r="AH12" s="118">
        <f t="shared" si="12"/>
        <v>0.97688685696422639</v>
      </c>
      <c r="AI12" s="31">
        <v>385</v>
      </c>
      <c r="AJ12" s="31">
        <v>315</v>
      </c>
      <c r="AK12" s="114">
        <f t="shared" si="13"/>
        <v>700</v>
      </c>
      <c r="AL12" s="117">
        <f t="shared" si="14"/>
        <v>0.33096926713947988</v>
      </c>
      <c r="AM12" s="146">
        <f t="shared" si="15"/>
        <v>1.9583980304111235</v>
      </c>
      <c r="AN12" s="235">
        <v>45</v>
      </c>
      <c r="AO12" s="33" t="s">
        <v>5</v>
      </c>
      <c r="AP12" s="277" t="s">
        <v>5</v>
      </c>
      <c r="AS12" s="111"/>
    </row>
    <row r="13" spans="1:45" x14ac:dyDescent="0.2">
      <c r="A13" s="105" t="s">
        <v>104</v>
      </c>
      <c r="B13" s="212">
        <v>9350010</v>
      </c>
      <c r="C13" s="34"/>
      <c r="D13" s="34"/>
      <c r="E13" s="30"/>
      <c r="F13" s="30"/>
      <c r="G13" s="30"/>
      <c r="H13" s="199" t="s">
        <v>34</v>
      </c>
      <c r="I13" s="144">
        <v>1.86</v>
      </c>
      <c r="J13" s="114">
        <f t="shared" si="0"/>
        <v>186</v>
      </c>
      <c r="K13" s="220">
        <v>9207</v>
      </c>
      <c r="L13" s="31">
        <v>7971</v>
      </c>
      <c r="M13" s="160">
        <v>7001</v>
      </c>
      <c r="N13" s="114">
        <f t="shared" si="1"/>
        <v>2206</v>
      </c>
      <c r="O13" s="32">
        <f t="shared" si="2"/>
        <v>0.31509784316526213</v>
      </c>
      <c r="P13" s="198">
        <v>4961.5</v>
      </c>
      <c r="Q13" s="144">
        <v>6523</v>
      </c>
      <c r="R13" s="160">
        <v>4546</v>
      </c>
      <c r="S13" s="31">
        <f t="shared" si="3"/>
        <v>1977</v>
      </c>
      <c r="T13" s="32">
        <f t="shared" si="4"/>
        <v>0.43488781346238453</v>
      </c>
      <c r="U13" s="197">
        <v>5570</v>
      </c>
      <c r="V13" s="160">
        <v>4169</v>
      </c>
      <c r="W13" s="115">
        <f t="shared" si="5"/>
        <v>1401</v>
      </c>
      <c r="X13" s="116">
        <f t="shared" si="6"/>
        <v>0.33605181098584791</v>
      </c>
      <c r="Y13" s="181">
        <f t="shared" si="7"/>
        <v>29.946236559139784</v>
      </c>
      <c r="Z13" s="225">
        <v>4865</v>
      </c>
      <c r="AA13" s="31">
        <v>1555</v>
      </c>
      <c r="AB13" s="31">
        <v>180</v>
      </c>
      <c r="AC13" s="114">
        <f t="shared" si="8"/>
        <v>1735</v>
      </c>
      <c r="AD13" s="117">
        <f t="shared" si="9"/>
        <v>0.35662898252826308</v>
      </c>
      <c r="AE13" s="145">
        <f t="shared" si="10"/>
        <v>0.51103409051076376</v>
      </c>
      <c r="AF13" s="230">
        <v>715</v>
      </c>
      <c r="AG13" s="117">
        <f t="shared" si="11"/>
        <v>0.14696813977389517</v>
      </c>
      <c r="AH13" s="118">
        <f t="shared" si="12"/>
        <v>1.3495696948934359</v>
      </c>
      <c r="AI13" s="31">
        <v>1960</v>
      </c>
      <c r="AJ13" s="31">
        <v>305</v>
      </c>
      <c r="AK13" s="114">
        <f t="shared" si="13"/>
        <v>2265</v>
      </c>
      <c r="AL13" s="117">
        <f t="shared" si="14"/>
        <v>0.46557040082219936</v>
      </c>
      <c r="AM13" s="146">
        <f t="shared" si="15"/>
        <v>2.7548544427349073</v>
      </c>
      <c r="AN13" s="235">
        <v>150</v>
      </c>
      <c r="AO13" s="33" t="s">
        <v>5</v>
      </c>
      <c r="AP13" s="277" t="s">
        <v>5</v>
      </c>
      <c r="AS13" s="111"/>
    </row>
    <row r="14" spans="1:45" x14ac:dyDescent="0.2">
      <c r="A14" s="105" t="s">
        <v>103</v>
      </c>
      <c r="B14" s="212">
        <v>9350011</v>
      </c>
      <c r="C14" s="34"/>
      <c r="D14" s="34"/>
      <c r="E14" s="30"/>
      <c r="F14" s="30"/>
      <c r="G14" s="30"/>
      <c r="H14" s="199" t="s">
        <v>35</v>
      </c>
      <c r="I14" s="144">
        <v>1.61</v>
      </c>
      <c r="J14" s="114">
        <f t="shared" si="0"/>
        <v>161</v>
      </c>
      <c r="K14" s="220">
        <v>7669</v>
      </c>
      <c r="L14" s="31">
        <v>6806</v>
      </c>
      <c r="M14" s="160">
        <v>6023</v>
      </c>
      <c r="N14" s="114">
        <f t="shared" si="1"/>
        <v>1646</v>
      </c>
      <c r="O14" s="32">
        <f t="shared" si="2"/>
        <v>0.27328573800431677</v>
      </c>
      <c r="P14" s="198">
        <v>4758.3</v>
      </c>
      <c r="Q14" s="144">
        <v>4484</v>
      </c>
      <c r="R14" s="160">
        <v>3455</v>
      </c>
      <c r="S14" s="31">
        <f t="shared" si="3"/>
        <v>1029</v>
      </c>
      <c r="T14" s="32">
        <f t="shared" si="4"/>
        <v>0.29782923299565844</v>
      </c>
      <c r="U14" s="197">
        <v>4162</v>
      </c>
      <c r="V14" s="160">
        <v>3163</v>
      </c>
      <c r="W14" s="115">
        <f t="shared" si="5"/>
        <v>999</v>
      </c>
      <c r="X14" s="116">
        <f t="shared" si="6"/>
        <v>0.31583939298134683</v>
      </c>
      <c r="Y14" s="181">
        <f t="shared" si="7"/>
        <v>25.850931677018632</v>
      </c>
      <c r="Z14" s="225">
        <v>3945</v>
      </c>
      <c r="AA14" s="31">
        <v>1980</v>
      </c>
      <c r="AB14" s="31">
        <v>145</v>
      </c>
      <c r="AC14" s="114">
        <f t="shared" si="8"/>
        <v>2125</v>
      </c>
      <c r="AD14" s="117">
        <f t="shared" si="9"/>
        <v>0.53865652724968316</v>
      </c>
      <c r="AE14" s="145">
        <f t="shared" si="10"/>
        <v>0.77187178268359835</v>
      </c>
      <c r="AF14" s="230">
        <v>425</v>
      </c>
      <c r="AG14" s="117">
        <f t="shared" si="11"/>
        <v>0.10773130544993663</v>
      </c>
      <c r="AH14" s="118">
        <f t="shared" si="12"/>
        <v>0.98926818594983135</v>
      </c>
      <c r="AI14" s="31">
        <v>785</v>
      </c>
      <c r="AJ14" s="31">
        <v>475</v>
      </c>
      <c r="AK14" s="114">
        <f t="shared" si="13"/>
        <v>1260</v>
      </c>
      <c r="AL14" s="117">
        <f t="shared" si="14"/>
        <v>0.3193916349809886</v>
      </c>
      <c r="AM14" s="146">
        <f t="shared" si="15"/>
        <v>1.8898913312484531</v>
      </c>
      <c r="AN14" s="235">
        <v>125</v>
      </c>
      <c r="AO14" s="33" t="s">
        <v>5</v>
      </c>
      <c r="AP14" s="277" t="s">
        <v>5</v>
      </c>
      <c r="AS14" s="111"/>
    </row>
    <row r="15" spans="1:45" x14ac:dyDescent="0.2">
      <c r="A15" s="105" t="s">
        <v>102</v>
      </c>
      <c r="B15" s="212">
        <v>9350012</v>
      </c>
      <c r="C15" s="34"/>
      <c r="D15" s="34"/>
      <c r="E15" s="30"/>
      <c r="F15" s="30"/>
      <c r="G15" s="30"/>
      <c r="H15" s="199" t="s">
        <v>36</v>
      </c>
      <c r="I15" s="144">
        <v>1.69</v>
      </c>
      <c r="J15" s="114">
        <f t="shared" si="0"/>
        <v>169</v>
      </c>
      <c r="K15" s="220">
        <v>5968</v>
      </c>
      <c r="L15" s="31">
        <v>5277</v>
      </c>
      <c r="M15" s="160">
        <v>4673</v>
      </c>
      <c r="N15" s="114">
        <f t="shared" si="1"/>
        <v>1295</v>
      </c>
      <c r="O15" s="32">
        <f t="shared" si="2"/>
        <v>0.27712390327412795</v>
      </c>
      <c r="P15" s="198">
        <v>3532</v>
      </c>
      <c r="Q15" s="144">
        <v>3195</v>
      </c>
      <c r="R15" s="160">
        <v>2726</v>
      </c>
      <c r="S15" s="31">
        <f t="shared" si="3"/>
        <v>469</v>
      </c>
      <c r="T15" s="32">
        <f t="shared" si="4"/>
        <v>0.17204695524578137</v>
      </c>
      <c r="U15" s="197">
        <v>3049</v>
      </c>
      <c r="V15" s="160">
        <v>2584</v>
      </c>
      <c r="W15" s="115">
        <f t="shared" si="5"/>
        <v>465</v>
      </c>
      <c r="X15" s="116">
        <f t="shared" si="6"/>
        <v>0.17995356037151702</v>
      </c>
      <c r="Y15" s="181">
        <f t="shared" si="7"/>
        <v>18.041420118343197</v>
      </c>
      <c r="Z15" s="225">
        <v>3075</v>
      </c>
      <c r="AA15" s="31">
        <v>1530</v>
      </c>
      <c r="AB15" s="31">
        <v>130</v>
      </c>
      <c r="AC15" s="114">
        <f t="shared" si="8"/>
        <v>1660</v>
      </c>
      <c r="AD15" s="117">
        <f t="shared" si="9"/>
        <v>0.5398373983739837</v>
      </c>
      <c r="AE15" s="145">
        <f t="shared" si="10"/>
        <v>0.77356392053717149</v>
      </c>
      <c r="AF15" s="230">
        <v>520</v>
      </c>
      <c r="AG15" s="117">
        <f t="shared" si="11"/>
        <v>0.16910569105691056</v>
      </c>
      <c r="AH15" s="118">
        <f t="shared" si="12"/>
        <v>1.5528529940946791</v>
      </c>
      <c r="AI15" s="31">
        <v>530</v>
      </c>
      <c r="AJ15" s="31">
        <v>255</v>
      </c>
      <c r="AK15" s="114">
        <f t="shared" si="13"/>
        <v>785</v>
      </c>
      <c r="AL15" s="117">
        <f t="shared" si="14"/>
        <v>0.25528455284552848</v>
      </c>
      <c r="AM15" s="146">
        <f t="shared" si="15"/>
        <v>1.5105594842930679</v>
      </c>
      <c r="AN15" s="235">
        <v>110</v>
      </c>
      <c r="AO15" s="33" t="s">
        <v>5</v>
      </c>
      <c r="AP15" s="278" t="s">
        <v>6</v>
      </c>
      <c r="AS15" s="111"/>
    </row>
    <row r="16" spans="1:45" x14ac:dyDescent="0.2">
      <c r="A16" s="105"/>
      <c r="B16" s="212">
        <v>9350013.0099999998</v>
      </c>
      <c r="C16" s="34"/>
      <c r="D16" s="34"/>
      <c r="E16" s="30"/>
      <c r="F16" s="30"/>
      <c r="G16" s="30"/>
      <c r="H16" s="199" t="s">
        <v>37</v>
      </c>
      <c r="I16" s="144">
        <v>0.77</v>
      </c>
      <c r="J16" s="114">
        <f t="shared" si="0"/>
        <v>77</v>
      </c>
      <c r="K16" s="220">
        <v>4539</v>
      </c>
      <c r="L16" s="31">
        <v>4459</v>
      </c>
      <c r="M16" s="160">
        <v>4601</v>
      </c>
      <c r="N16" s="114">
        <f t="shared" si="1"/>
        <v>-62</v>
      </c>
      <c r="O16" s="32">
        <f t="shared" si="2"/>
        <v>-1.3475331449684852E-2</v>
      </c>
      <c r="P16" s="198">
        <v>5859.8</v>
      </c>
      <c r="Q16" s="144">
        <v>2337</v>
      </c>
      <c r="R16" s="160">
        <v>2412</v>
      </c>
      <c r="S16" s="31">
        <f t="shared" si="3"/>
        <v>-75</v>
      </c>
      <c r="T16" s="32">
        <f t="shared" si="4"/>
        <v>-3.109452736318408E-2</v>
      </c>
      <c r="U16" s="197">
        <v>2204</v>
      </c>
      <c r="V16" s="160">
        <v>2296</v>
      </c>
      <c r="W16" s="115">
        <f t="shared" si="5"/>
        <v>-92</v>
      </c>
      <c r="X16" s="116">
        <f t="shared" si="6"/>
        <v>-4.0069686411149823E-2</v>
      </c>
      <c r="Y16" s="181">
        <f t="shared" si="7"/>
        <v>28.623376623376622</v>
      </c>
      <c r="Z16" s="225">
        <v>2430</v>
      </c>
      <c r="AA16" s="31">
        <v>1045</v>
      </c>
      <c r="AB16" s="31">
        <v>115</v>
      </c>
      <c r="AC16" s="114">
        <f t="shared" si="8"/>
        <v>1160</v>
      </c>
      <c r="AD16" s="117">
        <f t="shared" si="9"/>
        <v>0.47736625514403291</v>
      </c>
      <c r="AE16" s="145">
        <f t="shared" si="10"/>
        <v>0.68404544215283136</v>
      </c>
      <c r="AF16" s="230">
        <v>470</v>
      </c>
      <c r="AG16" s="117">
        <f t="shared" si="11"/>
        <v>0.19341563786008231</v>
      </c>
      <c r="AH16" s="118">
        <f t="shared" si="12"/>
        <v>1.7760848288345483</v>
      </c>
      <c r="AI16" s="31">
        <v>480</v>
      </c>
      <c r="AJ16" s="31">
        <v>235</v>
      </c>
      <c r="AK16" s="114">
        <f t="shared" si="13"/>
        <v>715</v>
      </c>
      <c r="AL16" s="117">
        <f t="shared" si="14"/>
        <v>0.29423868312757201</v>
      </c>
      <c r="AM16" s="146">
        <f t="shared" si="15"/>
        <v>1.7410572966128519</v>
      </c>
      <c r="AN16" s="235">
        <v>80</v>
      </c>
      <c r="AO16" s="33" t="s">
        <v>5</v>
      </c>
      <c r="AP16" s="277" t="s">
        <v>5</v>
      </c>
      <c r="AS16" s="111"/>
    </row>
    <row r="17" spans="1:45" x14ac:dyDescent="0.2">
      <c r="A17" s="106"/>
      <c r="B17" s="213">
        <v>9350013.0199999996</v>
      </c>
      <c r="C17" s="19"/>
      <c r="D17" s="19"/>
      <c r="E17" s="20"/>
      <c r="F17" s="20"/>
      <c r="G17" s="20"/>
      <c r="H17" s="203" t="s">
        <v>38</v>
      </c>
      <c r="I17" s="150">
        <v>1.39</v>
      </c>
      <c r="J17" s="119">
        <f t="shared" si="0"/>
        <v>139</v>
      </c>
      <c r="K17" s="221">
        <v>3907</v>
      </c>
      <c r="L17" s="21">
        <v>3590</v>
      </c>
      <c r="M17" s="162">
        <v>3557</v>
      </c>
      <c r="N17" s="119">
        <f t="shared" si="1"/>
        <v>350</v>
      </c>
      <c r="O17" s="22">
        <f t="shared" si="2"/>
        <v>9.8397526005060451E-2</v>
      </c>
      <c r="P17" s="201">
        <v>2807.8</v>
      </c>
      <c r="Q17" s="150">
        <v>1872</v>
      </c>
      <c r="R17" s="162">
        <v>1767</v>
      </c>
      <c r="S17" s="21">
        <f t="shared" si="3"/>
        <v>105</v>
      </c>
      <c r="T17" s="22">
        <f t="shared" si="4"/>
        <v>5.9422750424448216E-2</v>
      </c>
      <c r="U17" s="200">
        <v>1766</v>
      </c>
      <c r="V17" s="162">
        <v>1661</v>
      </c>
      <c r="W17" s="120">
        <f t="shared" si="5"/>
        <v>105</v>
      </c>
      <c r="X17" s="121">
        <f t="shared" si="6"/>
        <v>6.3214930764599636E-2</v>
      </c>
      <c r="Y17" s="202">
        <f t="shared" si="7"/>
        <v>12.705035971223021</v>
      </c>
      <c r="Z17" s="226">
        <v>2135</v>
      </c>
      <c r="AA17" s="21">
        <v>1175</v>
      </c>
      <c r="AB17" s="21">
        <v>90</v>
      </c>
      <c r="AC17" s="119">
        <f t="shared" si="8"/>
        <v>1265</v>
      </c>
      <c r="AD17" s="122">
        <f t="shared" si="9"/>
        <v>0.59250585480093676</v>
      </c>
      <c r="AE17" s="148">
        <f t="shared" si="10"/>
        <v>0.84903556767572308</v>
      </c>
      <c r="AF17" s="231">
        <v>310</v>
      </c>
      <c r="AG17" s="122">
        <f t="shared" si="11"/>
        <v>0.14519906323185011</v>
      </c>
      <c r="AH17" s="123">
        <f t="shared" si="12"/>
        <v>1.333324731238293</v>
      </c>
      <c r="AI17" s="21">
        <v>255</v>
      </c>
      <c r="AJ17" s="21">
        <v>205</v>
      </c>
      <c r="AK17" s="119">
        <f t="shared" si="13"/>
        <v>460</v>
      </c>
      <c r="AL17" s="122">
        <f t="shared" si="14"/>
        <v>0.21545667447306791</v>
      </c>
      <c r="AM17" s="149">
        <f t="shared" si="15"/>
        <v>1.2748915649293957</v>
      </c>
      <c r="AN17" s="236">
        <v>105</v>
      </c>
      <c r="AO17" s="23" t="s">
        <v>7</v>
      </c>
      <c r="AP17" s="24" t="s">
        <v>7</v>
      </c>
      <c r="AS17" s="111"/>
    </row>
    <row r="18" spans="1:45" x14ac:dyDescent="0.2">
      <c r="A18" s="105"/>
      <c r="B18" s="212">
        <v>9350014.0099999998</v>
      </c>
      <c r="C18" s="34"/>
      <c r="D18" s="34"/>
      <c r="E18" s="30"/>
      <c r="F18" s="30"/>
      <c r="G18" s="30"/>
      <c r="H18" s="199" t="s">
        <v>39</v>
      </c>
      <c r="I18" s="144">
        <v>1.1200000000000001</v>
      </c>
      <c r="J18" s="114">
        <f t="shared" si="0"/>
        <v>112.00000000000001</v>
      </c>
      <c r="K18" s="220">
        <v>4797</v>
      </c>
      <c r="L18" s="31">
        <v>4504</v>
      </c>
      <c r="M18" s="160">
        <v>4515</v>
      </c>
      <c r="N18" s="114">
        <f t="shared" si="1"/>
        <v>282</v>
      </c>
      <c r="O18" s="32">
        <f t="shared" si="2"/>
        <v>6.2458471760797343E-2</v>
      </c>
      <c r="P18" s="198">
        <v>4278.8</v>
      </c>
      <c r="Q18" s="144">
        <v>2122</v>
      </c>
      <c r="R18" s="160">
        <v>2060</v>
      </c>
      <c r="S18" s="31">
        <f t="shared" si="3"/>
        <v>62</v>
      </c>
      <c r="T18" s="32">
        <f t="shared" si="4"/>
        <v>3.0097087378640777E-2</v>
      </c>
      <c r="U18" s="197">
        <v>2037</v>
      </c>
      <c r="V18" s="160">
        <v>1946</v>
      </c>
      <c r="W18" s="115">
        <f t="shared" si="5"/>
        <v>91</v>
      </c>
      <c r="X18" s="116">
        <f t="shared" si="6"/>
        <v>4.6762589928057555E-2</v>
      </c>
      <c r="Y18" s="181">
        <f t="shared" si="7"/>
        <v>18.187499999999996</v>
      </c>
      <c r="Z18" s="225">
        <v>2510</v>
      </c>
      <c r="AA18" s="31">
        <v>1175</v>
      </c>
      <c r="AB18" s="31">
        <v>140</v>
      </c>
      <c r="AC18" s="114">
        <f t="shared" si="8"/>
        <v>1315</v>
      </c>
      <c r="AD18" s="117">
        <f t="shared" si="9"/>
        <v>0.5239043824701195</v>
      </c>
      <c r="AE18" s="145">
        <f t="shared" si="10"/>
        <v>0.75073258968514389</v>
      </c>
      <c r="AF18" s="230">
        <v>345</v>
      </c>
      <c r="AG18" s="117">
        <f t="shared" si="11"/>
        <v>0.13745019920318724</v>
      </c>
      <c r="AH18" s="118">
        <f t="shared" si="12"/>
        <v>1.2621689550338591</v>
      </c>
      <c r="AI18" s="31">
        <v>420</v>
      </c>
      <c r="AJ18" s="31">
        <v>365</v>
      </c>
      <c r="AK18" s="114">
        <f t="shared" si="13"/>
        <v>785</v>
      </c>
      <c r="AL18" s="117">
        <f t="shared" si="14"/>
        <v>0.31274900398406374</v>
      </c>
      <c r="AM18" s="146">
        <f t="shared" si="15"/>
        <v>1.8505858223909095</v>
      </c>
      <c r="AN18" s="235">
        <v>60</v>
      </c>
      <c r="AO18" s="33" t="s">
        <v>5</v>
      </c>
      <c r="AP18" s="277" t="s">
        <v>5</v>
      </c>
      <c r="AS18" s="111"/>
    </row>
    <row r="19" spans="1:45" x14ac:dyDescent="0.2">
      <c r="A19" s="147"/>
      <c r="B19" s="214">
        <v>9350014.0199999996</v>
      </c>
      <c r="C19" s="25"/>
      <c r="D19" s="25"/>
      <c r="E19" s="26"/>
      <c r="F19" s="26"/>
      <c r="G19" s="26"/>
      <c r="H19" s="217" t="s">
        <v>40</v>
      </c>
      <c r="I19" s="154">
        <v>1.1499999999999999</v>
      </c>
      <c r="J19" s="129">
        <f t="shared" si="0"/>
        <v>114.99999999999999</v>
      </c>
      <c r="K19" s="222">
        <v>4610</v>
      </c>
      <c r="L19" s="27">
        <v>4531</v>
      </c>
      <c r="M19" s="166">
        <v>4462</v>
      </c>
      <c r="N19" s="129">
        <f t="shared" si="1"/>
        <v>148</v>
      </c>
      <c r="O19" s="28">
        <f t="shared" si="2"/>
        <v>3.3168982519049754E-2</v>
      </c>
      <c r="P19" s="205">
        <v>4021.3</v>
      </c>
      <c r="Q19" s="154">
        <v>2168</v>
      </c>
      <c r="R19" s="166">
        <v>2080</v>
      </c>
      <c r="S19" s="27">
        <f t="shared" si="3"/>
        <v>88</v>
      </c>
      <c r="T19" s="28">
        <f t="shared" si="4"/>
        <v>4.230769230769231E-2</v>
      </c>
      <c r="U19" s="204">
        <v>2065</v>
      </c>
      <c r="V19" s="166">
        <v>1970</v>
      </c>
      <c r="W19" s="130">
        <f t="shared" si="5"/>
        <v>95</v>
      </c>
      <c r="X19" s="131">
        <f t="shared" si="6"/>
        <v>4.8223350253807105E-2</v>
      </c>
      <c r="Y19" s="206">
        <f t="shared" si="7"/>
        <v>17.956521739130437</v>
      </c>
      <c r="Z19" s="227">
        <v>2160</v>
      </c>
      <c r="AA19" s="27">
        <v>1080</v>
      </c>
      <c r="AB19" s="27">
        <v>95</v>
      </c>
      <c r="AC19" s="129">
        <f t="shared" si="8"/>
        <v>1175</v>
      </c>
      <c r="AD19" s="132">
        <f t="shared" si="9"/>
        <v>0.54398148148148151</v>
      </c>
      <c r="AE19" s="152">
        <f t="shared" si="10"/>
        <v>0.77950221452221891</v>
      </c>
      <c r="AF19" s="232">
        <v>465</v>
      </c>
      <c r="AG19" s="132">
        <f t="shared" si="11"/>
        <v>0.21527777777777779</v>
      </c>
      <c r="AH19" s="133">
        <f t="shared" si="12"/>
        <v>1.9768390980512194</v>
      </c>
      <c r="AI19" s="27">
        <v>250</v>
      </c>
      <c r="AJ19" s="27">
        <v>225</v>
      </c>
      <c r="AK19" s="129">
        <f t="shared" si="13"/>
        <v>475</v>
      </c>
      <c r="AL19" s="132">
        <f t="shared" si="14"/>
        <v>0.21990740740740741</v>
      </c>
      <c r="AM19" s="153">
        <f t="shared" si="15"/>
        <v>1.3012272627657242</v>
      </c>
      <c r="AN19" s="237">
        <v>50</v>
      </c>
      <c r="AO19" s="29" t="s">
        <v>6</v>
      </c>
      <c r="AP19" s="24" t="s">
        <v>7</v>
      </c>
      <c r="AS19" s="111"/>
    </row>
    <row r="20" spans="1:45" x14ac:dyDescent="0.2">
      <c r="A20" s="106"/>
      <c r="B20" s="213">
        <v>9350100</v>
      </c>
      <c r="C20" s="19"/>
      <c r="D20" s="19"/>
      <c r="E20" s="20"/>
      <c r="F20" s="20"/>
      <c r="G20" s="20"/>
      <c r="H20" s="203" t="s">
        <v>41</v>
      </c>
      <c r="I20" s="150">
        <v>2.5099999999999998</v>
      </c>
      <c r="J20" s="119">
        <f t="shared" si="0"/>
        <v>250.99999999999997</v>
      </c>
      <c r="K20" s="221">
        <v>3908</v>
      </c>
      <c r="L20" s="21">
        <v>3902</v>
      </c>
      <c r="M20" s="162">
        <v>3981</v>
      </c>
      <c r="N20" s="119">
        <f t="shared" si="1"/>
        <v>-73</v>
      </c>
      <c r="O20" s="22">
        <f t="shared" si="2"/>
        <v>-1.833710123084652E-2</v>
      </c>
      <c r="P20" s="201">
        <v>1559.3</v>
      </c>
      <c r="Q20" s="150">
        <v>1725</v>
      </c>
      <c r="R20" s="162">
        <v>1698</v>
      </c>
      <c r="S20" s="21">
        <f t="shared" si="3"/>
        <v>27</v>
      </c>
      <c r="T20" s="22">
        <f t="shared" si="4"/>
        <v>1.5901060070671377E-2</v>
      </c>
      <c r="U20" s="200">
        <v>1626</v>
      </c>
      <c r="V20" s="162">
        <v>1631</v>
      </c>
      <c r="W20" s="120">
        <f t="shared" si="5"/>
        <v>-5</v>
      </c>
      <c r="X20" s="121">
        <f t="shared" si="6"/>
        <v>-3.0656039239730227E-3</v>
      </c>
      <c r="Y20" s="202">
        <f t="shared" si="7"/>
        <v>6.4780876494023909</v>
      </c>
      <c r="Z20" s="226">
        <v>1365</v>
      </c>
      <c r="AA20" s="21">
        <v>860</v>
      </c>
      <c r="AB20" s="21">
        <v>85</v>
      </c>
      <c r="AC20" s="119">
        <f t="shared" si="8"/>
        <v>945</v>
      </c>
      <c r="AD20" s="122">
        <f t="shared" si="9"/>
        <v>0.69230769230769229</v>
      </c>
      <c r="AE20" s="148">
        <f t="shared" si="10"/>
        <v>0.99204733553596958</v>
      </c>
      <c r="AF20" s="231">
        <v>80</v>
      </c>
      <c r="AG20" s="122">
        <f t="shared" si="11"/>
        <v>5.8608058608058608E-2</v>
      </c>
      <c r="AH20" s="123">
        <f t="shared" si="12"/>
        <v>0.53818235636417455</v>
      </c>
      <c r="AI20" s="21">
        <v>75</v>
      </c>
      <c r="AJ20" s="21">
        <v>220</v>
      </c>
      <c r="AK20" s="119">
        <f t="shared" si="13"/>
        <v>295</v>
      </c>
      <c r="AL20" s="122">
        <f t="shared" si="14"/>
        <v>0.21611721611721613</v>
      </c>
      <c r="AM20" s="149">
        <f t="shared" si="15"/>
        <v>1.2788000953681427</v>
      </c>
      <c r="AN20" s="236">
        <v>45</v>
      </c>
      <c r="AO20" s="23" t="s">
        <v>7</v>
      </c>
      <c r="AP20" s="24" t="s">
        <v>7</v>
      </c>
      <c r="AS20" s="111"/>
    </row>
    <row r="21" spans="1:45" x14ac:dyDescent="0.2">
      <c r="A21" s="106"/>
      <c r="B21" s="213">
        <v>9350101</v>
      </c>
      <c r="C21" s="19"/>
      <c r="D21" s="19"/>
      <c r="E21" s="20"/>
      <c r="F21" s="20"/>
      <c r="G21" s="20"/>
      <c r="H21" s="203" t="s">
        <v>42</v>
      </c>
      <c r="I21" s="150">
        <v>1.05</v>
      </c>
      <c r="J21" s="119">
        <f t="shared" si="0"/>
        <v>105</v>
      </c>
      <c r="K21" s="221">
        <v>3178</v>
      </c>
      <c r="L21" s="21">
        <v>3185</v>
      </c>
      <c r="M21" s="162">
        <v>3251</v>
      </c>
      <c r="N21" s="119">
        <f t="shared" si="1"/>
        <v>-73</v>
      </c>
      <c r="O21" s="22">
        <f t="shared" si="2"/>
        <v>-2.2454629344816981E-2</v>
      </c>
      <c r="P21" s="201">
        <v>3039.7</v>
      </c>
      <c r="Q21" s="150">
        <v>1835</v>
      </c>
      <c r="R21" s="162">
        <v>1833</v>
      </c>
      <c r="S21" s="21">
        <f t="shared" si="3"/>
        <v>2</v>
      </c>
      <c r="T21" s="22">
        <f t="shared" si="4"/>
        <v>1.0911074740861974E-3</v>
      </c>
      <c r="U21" s="200">
        <v>1728</v>
      </c>
      <c r="V21" s="162">
        <v>1718</v>
      </c>
      <c r="W21" s="120">
        <f t="shared" si="5"/>
        <v>10</v>
      </c>
      <c r="X21" s="121">
        <f t="shared" si="6"/>
        <v>5.8207217694994182E-3</v>
      </c>
      <c r="Y21" s="202">
        <f t="shared" si="7"/>
        <v>16.457142857142856</v>
      </c>
      <c r="Z21" s="226">
        <v>1035</v>
      </c>
      <c r="AA21" s="21">
        <v>610</v>
      </c>
      <c r="AB21" s="21">
        <v>55</v>
      </c>
      <c r="AC21" s="119">
        <f t="shared" si="8"/>
        <v>665</v>
      </c>
      <c r="AD21" s="122">
        <f t="shared" si="9"/>
        <v>0.64251207729468596</v>
      </c>
      <c r="AE21" s="148">
        <f t="shared" si="10"/>
        <v>0.92069234736537375</v>
      </c>
      <c r="AF21" s="231">
        <v>120</v>
      </c>
      <c r="AG21" s="122">
        <f t="shared" si="11"/>
        <v>0.11594202898550725</v>
      </c>
      <c r="AH21" s="123">
        <f t="shared" si="12"/>
        <v>1.0646650962856496</v>
      </c>
      <c r="AI21" s="21">
        <v>115</v>
      </c>
      <c r="AJ21" s="21">
        <v>110</v>
      </c>
      <c r="AK21" s="119">
        <f t="shared" si="13"/>
        <v>225</v>
      </c>
      <c r="AL21" s="122">
        <f t="shared" si="14"/>
        <v>0.21739130434782608</v>
      </c>
      <c r="AM21" s="149">
        <f t="shared" si="15"/>
        <v>1.2863390789812192</v>
      </c>
      <c r="AN21" s="236">
        <v>30</v>
      </c>
      <c r="AO21" s="23" t="s">
        <v>7</v>
      </c>
      <c r="AP21" s="24" t="s">
        <v>7</v>
      </c>
      <c r="AS21" s="111"/>
    </row>
    <row r="22" spans="1:45" x14ac:dyDescent="0.2">
      <c r="A22" s="106"/>
      <c r="B22" s="213">
        <v>9350102</v>
      </c>
      <c r="C22" s="19"/>
      <c r="D22" s="19"/>
      <c r="E22" s="20"/>
      <c r="F22" s="20"/>
      <c r="G22" s="20"/>
      <c r="H22" s="203" t="s">
        <v>43</v>
      </c>
      <c r="I22" s="150">
        <v>1.72</v>
      </c>
      <c r="J22" s="119">
        <f t="shared" si="0"/>
        <v>172</v>
      </c>
      <c r="K22" s="221">
        <v>5548</v>
      </c>
      <c r="L22" s="21">
        <v>5549</v>
      </c>
      <c r="M22" s="162">
        <v>5410</v>
      </c>
      <c r="N22" s="119">
        <f t="shared" si="1"/>
        <v>138</v>
      </c>
      <c r="O22" s="22">
        <f t="shared" si="2"/>
        <v>2.5508317929759706E-2</v>
      </c>
      <c r="P22" s="201">
        <v>3224.1</v>
      </c>
      <c r="Q22" s="150">
        <v>2389</v>
      </c>
      <c r="R22" s="162">
        <v>2573</v>
      </c>
      <c r="S22" s="21">
        <f t="shared" si="3"/>
        <v>-184</v>
      </c>
      <c r="T22" s="22">
        <f t="shared" si="4"/>
        <v>-7.1511853867081226E-2</v>
      </c>
      <c r="U22" s="200">
        <v>2309</v>
      </c>
      <c r="V22" s="162">
        <v>2470</v>
      </c>
      <c r="W22" s="120">
        <f t="shared" si="5"/>
        <v>-161</v>
      </c>
      <c r="X22" s="121">
        <f t="shared" si="6"/>
        <v>-6.5182186234817807E-2</v>
      </c>
      <c r="Y22" s="202">
        <f t="shared" si="7"/>
        <v>13.424418604651162</v>
      </c>
      <c r="Z22" s="226">
        <v>2150</v>
      </c>
      <c r="AA22" s="21">
        <v>1200</v>
      </c>
      <c r="AB22" s="21">
        <v>115</v>
      </c>
      <c r="AC22" s="119">
        <f t="shared" si="8"/>
        <v>1315</v>
      </c>
      <c r="AD22" s="122">
        <f t="shared" si="9"/>
        <v>0.61162790697674418</v>
      </c>
      <c r="AE22" s="148">
        <f t="shared" si="10"/>
        <v>0.87643665121381908</v>
      </c>
      <c r="AF22" s="231">
        <v>255</v>
      </c>
      <c r="AG22" s="122">
        <f t="shared" si="11"/>
        <v>0.1186046511627907</v>
      </c>
      <c r="AH22" s="123">
        <f t="shared" si="12"/>
        <v>1.0891152540201168</v>
      </c>
      <c r="AI22" s="21">
        <v>275</v>
      </c>
      <c r="AJ22" s="21">
        <v>250</v>
      </c>
      <c r="AK22" s="119">
        <f t="shared" si="13"/>
        <v>525</v>
      </c>
      <c r="AL22" s="122">
        <f t="shared" si="14"/>
        <v>0.2441860465116279</v>
      </c>
      <c r="AM22" s="149">
        <f t="shared" si="15"/>
        <v>1.44488784918123</v>
      </c>
      <c r="AN22" s="236">
        <v>60</v>
      </c>
      <c r="AO22" s="23" t="s">
        <v>7</v>
      </c>
      <c r="AP22" s="277" t="s">
        <v>5</v>
      </c>
      <c r="AS22" s="111"/>
    </row>
    <row r="23" spans="1:45" x14ac:dyDescent="0.2">
      <c r="A23" s="106"/>
      <c r="B23" s="213">
        <v>9350103</v>
      </c>
      <c r="C23" s="19"/>
      <c r="D23" s="19"/>
      <c r="E23" s="20"/>
      <c r="F23" s="20"/>
      <c r="G23" s="20"/>
      <c r="H23" s="203" t="s">
        <v>44</v>
      </c>
      <c r="I23" s="150">
        <v>2.34</v>
      </c>
      <c r="J23" s="119">
        <f t="shared" si="0"/>
        <v>234</v>
      </c>
      <c r="K23" s="221">
        <v>2430</v>
      </c>
      <c r="L23" s="21">
        <v>2377</v>
      </c>
      <c r="M23" s="162">
        <v>2414</v>
      </c>
      <c r="N23" s="119">
        <f t="shared" si="1"/>
        <v>16</v>
      </c>
      <c r="O23" s="22">
        <f t="shared" si="2"/>
        <v>6.6280033140016566E-3</v>
      </c>
      <c r="P23" s="201">
        <v>1036.8</v>
      </c>
      <c r="Q23" s="150">
        <v>990</v>
      </c>
      <c r="R23" s="162">
        <v>981</v>
      </c>
      <c r="S23" s="21">
        <f t="shared" si="3"/>
        <v>9</v>
      </c>
      <c r="T23" s="22">
        <f t="shared" si="4"/>
        <v>9.1743119266055051E-3</v>
      </c>
      <c r="U23" s="200">
        <v>935</v>
      </c>
      <c r="V23" s="162">
        <v>935</v>
      </c>
      <c r="W23" s="120">
        <f t="shared" si="5"/>
        <v>0</v>
      </c>
      <c r="X23" s="121">
        <f t="shared" si="6"/>
        <v>0</v>
      </c>
      <c r="Y23" s="202">
        <f t="shared" si="7"/>
        <v>3.9957264957264957</v>
      </c>
      <c r="Z23" s="226">
        <v>885</v>
      </c>
      <c r="AA23" s="21">
        <v>620</v>
      </c>
      <c r="AB23" s="21">
        <v>35</v>
      </c>
      <c r="AC23" s="119">
        <f t="shared" si="8"/>
        <v>655</v>
      </c>
      <c r="AD23" s="122">
        <f t="shared" si="9"/>
        <v>0.74011299435028244</v>
      </c>
      <c r="AE23" s="148">
        <f t="shared" si="10"/>
        <v>1.0605502902810773</v>
      </c>
      <c r="AF23" s="231">
        <v>45</v>
      </c>
      <c r="AG23" s="122">
        <f t="shared" si="11"/>
        <v>5.0847457627118647E-2</v>
      </c>
      <c r="AH23" s="123">
        <f t="shared" si="12"/>
        <v>0.4669188028201896</v>
      </c>
      <c r="AI23" s="21">
        <v>45</v>
      </c>
      <c r="AJ23" s="21">
        <v>125</v>
      </c>
      <c r="AK23" s="119">
        <f t="shared" si="13"/>
        <v>170</v>
      </c>
      <c r="AL23" s="122">
        <f t="shared" si="14"/>
        <v>0.19209039548022599</v>
      </c>
      <c r="AM23" s="149">
        <f t="shared" si="15"/>
        <v>1.1366295590545916</v>
      </c>
      <c r="AN23" s="236">
        <v>15</v>
      </c>
      <c r="AO23" s="23" t="s">
        <v>7</v>
      </c>
      <c r="AP23" s="24" t="s">
        <v>7</v>
      </c>
      <c r="AS23" s="111"/>
    </row>
    <row r="24" spans="1:45" x14ac:dyDescent="0.2">
      <c r="A24" s="106"/>
      <c r="B24" s="213">
        <v>9350104</v>
      </c>
      <c r="C24" s="19"/>
      <c r="D24" s="150"/>
      <c r="E24" s="20"/>
      <c r="F24" s="20"/>
      <c r="G24" s="20"/>
      <c r="H24" s="203" t="s">
        <v>45</v>
      </c>
      <c r="I24" s="150">
        <v>2.92</v>
      </c>
      <c r="J24" s="119">
        <f t="shared" si="0"/>
        <v>292</v>
      </c>
      <c r="K24" s="221">
        <v>3030</v>
      </c>
      <c r="L24" s="21">
        <v>3002</v>
      </c>
      <c r="M24" s="162">
        <v>2852</v>
      </c>
      <c r="N24" s="119">
        <f t="shared" si="1"/>
        <v>178</v>
      </c>
      <c r="O24" s="22">
        <f t="shared" si="2"/>
        <v>6.2412342215988778E-2</v>
      </c>
      <c r="P24" s="201">
        <v>1038.5999999999999</v>
      </c>
      <c r="Q24" s="150">
        <v>1183</v>
      </c>
      <c r="R24" s="162">
        <v>1195</v>
      </c>
      <c r="S24" s="21">
        <f t="shared" si="3"/>
        <v>-12</v>
      </c>
      <c r="T24" s="22">
        <f t="shared" si="4"/>
        <v>-1.00418410041841E-2</v>
      </c>
      <c r="U24" s="200">
        <v>1139</v>
      </c>
      <c r="V24" s="162">
        <v>1149</v>
      </c>
      <c r="W24" s="120">
        <f t="shared" si="5"/>
        <v>-10</v>
      </c>
      <c r="X24" s="121">
        <f t="shared" si="6"/>
        <v>-8.7032201914708437E-3</v>
      </c>
      <c r="Y24" s="202">
        <f t="shared" si="7"/>
        <v>3.9006849315068495</v>
      </c>
      <c r="Z24" s="226">
        <v>1225</v>
      </c>
      <c r="AA24" s="21">
        <v>820</v>
      </c>
      <c r="AB24" s="21">
        <v>65</v>
      </c>
      <c r="AC24" s="119">
        <f t="shared" si="8"/>
        <v>885</v>
      </c>
      <c r="AD24" s="122">
        <f t="shared" si="9"/>
        <v>0.72244897959183674</v>
      </c>
      <c r="AE24" s="148">
        <f t="shared" si="10"/>
        <v>1.0352385120491003</v>
      </c>
      <c r="AF24" s="231">
        <v>95</v>
      </c>
      <c r="AG24" s="122">
        <f t="shared" si="11"/>
        <v>7.7551020408163265E-2</v>
      </c>
      <c r="AH24" s="123">
        <f t="shared" si="12"/>
        <v>0.71213058226045245</v>
      </c>
      <c r="AI24" s="21">
        <v>115</v>
      </c>
      <c r="AJ24" s="21">
        <v>100</v>
      </c>
      <c r="AK24" s="119">
        <f t="shared" si="13"/>
        <v>215</v>
      </c>
      <c r="AL24" s="122">
        <f t="shared" si="14"/>
        <v>0.17551020408163265</v>
      </c>
      <c r="AM24" s="149">
        <f t="shared" si="15"/>
        <v>1.0385219176427967</v>
      </c>
      <c r="AN24" s="236">
        <v>25</v>
      </c>
      <c r="AO24" s="23" t="s">
        <v>7</v>
      </c>
      <c r="AP24" s="24" t="s">
        <v>7</v>
      </c>
      <c r="AS24" s="111"/>
    </row>
    <row r="25" spans="1:45" x14ac:dyDescent="0.2">
      <c r="A25" s="106" t="s">
        <v>107</v>
      </c>
      <c r="B25" s="213">
        <v>9350110</v>
      </c>
      <c r="C25" s="19"/>
      <c r="D25" s="150"/>
      <c r="E25" s="20"/>
      <c r="F25" s="20"/>
      <c r="G25" s="20"/>
      <c r="H25" s="203" t="s">
        <v>46</v>
      </c>
      <c r="I25" s="150">
        <v>2.73</v>
      </c>
      <c r="J25" s="119">
        <f t="shared" si="0"/>
        <v>273</v>
      </c>
      <c r="K25" s="221">
        <v>6246</v>
      </c>
      <c r="L25" s="21">
        <v>5991</v>
      </c>
      <c r="M25" s="162">
        <v>5919</v>
      </c>
      <c r="N25" s="119">
        <f t="shared" si="1"/>
        <v>327</v>
      </c>
      <c r="O25" s="22">
        <f t="shared" si="2"/>
        <v>5.5245818550430814E-2</v>
      </c>
      <c r="P25" s="201">
        <v>2285.1999999999998</v>
      </c>
      <c r="Q25" s="150">
        <v>3102</v>
      </c>
      <c r="R25" s="162">
        <v>2891</v>
      </c>
      <c r="S25" s="21">
        <f t="shared" si="3"/>
        <v>211</v>
      </c>
      <c r="T25" s="22">
        <f t="shared" si="4"/>
        <v>7.2985126253891391E-2</v>
      </c>
      <c r="U25" s="200">
        <v>2990</v>
      </c>
      <c r="V25" s="162">
        <v>2783</v>
      </c>
      <c r="W25" s="120">
        <f t="shared" si="5"/>
        <v>207</v>
      </c>
      <c r="X25" s="121">
        <f t="shared" si="6"/>
        <v>7.43801652892562E-2</v>
      </c>
      <c r="Y25" s="202">
        <f t="shared" si="7"/>
        <v>10.952380952380953</v>
      </c>
      <c r="Z25" s="226">
        <v>2985</v>
      </c>
      <c r="AA25" s="21">
        <v>1640</v>
      </c>
      <c r="AB25" s="21">
        <v>135</v>
      </c>
      <c r="AC25" s="119">
        <f t="shared" si="8"/>
        <v>1775</v>
      </c>
      <c r="AD25" s="122">
        <f t="shared" si="9"/>
        <v>0.59463986599664986</v>
      </c>
      <c r="AE25" s="148">
        <f t="shared" si="10"/>
        <v>0.85209351451675031</v>
      </c>
      <c r="AF25" s="231">
        <v>465</v>
      </c>
      <c r="AG25" s="122">
        <f t="shared" si="11"/>
        <v>0.15577889447236182</v>
      </c>
      <c r="AH25" s="123">
        <f t="shared" si="12"/>
        <v>1.4304765332631939</v>
      </c>
      <c r="AI25" s="21">
        <v>365</v>
      </c>
      <c r="AJ25" s="21">
        <v>275</v>
      </c>
      <c r="AK25" s="119">
        <f t="shared" si="13"/>
        <v>640</v>
      </c>
      <c r="AL25" s="122">
        <f t="shared" si="14"/>
        <v>0.21440536013400335</v>
      </c>
      <c r="AM25" s="149">
        <f t="shared" si="15"/>
        <v>1.2686707700236883</v>
      </c>
      <c r="AN25" s="236">
        <v>105</v>
      </c>
      <c r="AO25" s="23" t="s">
        <v>7</v>
      </c>
      <c r="AP25" s="278" t="s">
        <v>6</v>
      </c>
    </row>
    <row r="26" spans="1:45" x14ac:dyDescent="0.2">
      <c r="A26" s="147" t="s">
        <v>129</v>
      </c>
      <c r="B26" s="214">
        <v>9350111.0099999998</v>
      </c>
      <c r="C26" s="25"/>
      <c r="D26" s="25"/>
      <c r="E26" s="26"/>
      <c r="F26" s="26"/>
      <c r="G26" s="26"/>
      <c r="H26" s="217" t="s">
        <v>47</v>
      </c>
      <c r="I26" s="154">
        <v>1.83</v>
      </c>
      <c r="J26" s="129">
        <f t="shared" si="0"/>
        <v>183</v>
      </c>
      <c r="K26" s="222">
        <v>5185</v>
      </c>
      <c r="L26" s="27">
        <v>4462</v>
      </c>
      <c r="M26" s="166">
        <v>4969</v>
      </c>
      <c r="N26" s="129">
        <f t="shared" si="1"/>
        <v>216</v>
      </c>
      <c r="O26" s="28">
        <f t="shared" si="2"/>
        <v>4.3469510968001612E-2</v>
      </c>
      <c r="P26" s="205">
        <v>2829.6</v>
      </c>
      <c r="Q26" s="154">
        <v>2538</v>
      </c>
      <c r="R26" s="166">
        <v>2431</v>
      </c>
      <c r="S26" s="27">
        <f t="shared" si="3"/>
        <v>107</v>
      </c>
      <c r="T26" s="28">
        <f t="shared" si="4"/>
        <v>4.4014808720691072E-2</v>
      </c>
      <c r="U26" s="204">
        <v>2474</v>
      </c>
      <c r="V26" s="166">
        <v>2316</v>
      </c>
      <c r="W26" s="130">
        <f t="shared" si="5"/>
        <v>158</v>
      </c>
      <c r="X26" s="131">
        <f t="shared" si="6"/>
        <v>6.8221070811744389E-2</v>
      </c>
      <c r="Y26" s="206">
        <f t="shared" si="7"/>
        <v>13.519125683060109</v>
      </c>
      <c r="Z26" s="227">
        <v>2400</v>
      </c>
      <c r="AA26" s="27">
        <v>1340</v>
      </c>
      <c r="AB26" s="27">
        <v>80</v>
      </c>
      <c r="AC26" s="129">
        <f t="shared" si="8"/>
        <v>1420</v>
      </c>
      <c r="AD26" s="132">
        <f t="shared" si="9"/>
        <v>0.59166666666666667</v>
      </c>
      <c r="AE26" s="152">
        <f t="shared" si="10"/>
        <v>0.84783304694416661</v>
      </c>
      <c r="AF26" s="232">
        <v>420</v>
      </c>
      <c r="AG26" s="132">
        <f t="shared" si="11"/>
        <v>0.17499999999999999</v>
      </c>
      <c r="AH26" s="133">
        <f t="shared" si="12"/>
        <v>1.6069788797061524</v>
      </c>
      <c r="AI26" s="27">
        <v>335</v>
      </c>
      <c r="AJ26" s="27">
        <v>170</v>
      </c>
      <c r="AK26" s="129">
        <f t="shared" si="13"/>
        <v>505</v>
      </c>
      <c r="AL26" s="132">
        <f t="shared" si="14"/>
        <v>0.21041666666666667</v>
      </c>
      <c r="AM26" s="153">
        <f t="shared" si="15"/>
        <v>1.2450690335305719</v>
      </c>
      <c r="AN26" s="237">
        <v>50</v>
      </c>
      <c r="AO26" s="29" t="s">
        <v>6</v>
      </c>
      <c r="AP26" s="278" t="s">
        <v>6</v>
      </c>
    </row>
    <row r="27" spans="1:45" x14ac:dyDescent="0.2">
      <c r="A27" s="106"/>
      <c r="B27" s="213">
        <v>9350111.0199999996</v>
      </c>
      <c r="C27" s="19"/>
      <c r="D27" s="19"/>
      <c r="E27" s="20"/>
      <c r="F27" s="20"/>
      <c r="G27" s="20"/>
      <c r="H27" s="203" t="s">
        <v>48</v>
      </c>
      <c r="I27" s="150">
        <v>2.5099999999999998</v>
      </c>
      <c r="J27" s="119">
        <f t="shared" si="0"/>
        <v>250.99999999999997</v>
      </c>
      <c r="K27" s="221">
        <v>6224</v>
      </c>
      <c r="L27" s="21">
        <v>5756</v>
      </c>
      <c r="M27" s="162">
        <v>5952</v>
      </c>
      <c r="N27" s="119">
        <f t="shared" si="1"/>
        <v>272</v>
      </c>
      <c r="O27" s="22">
        <f t="shared" si="2"/>
        <v>4.5698924731182797E-2</v>
      </c>
      <c r="P27" s="201">
        <v>2478.3000000000002</v>
      </c>
      <c r="Q27" s="150">
        <v>3102</v>
      </c>
      <c r="R27" s="162">
        <v>3018</v>
      </c>
      <c r="S27" s="21">
        <f t="shared" si="3"/>
        <v>84</v>
      </c>
      <c r="T27" s="22">
        <f t="shared" si="4"/>
        <v>2.7833001988071572E-2</v>
      </c>
      <c r="U27" s="200">
        <v>3029</v>
      </c>
      <c r="V27" s="162">
        <v>2911</v>
      </c>
      <c r="W27" s="120">
        <f t="shared" si="5"/>
        <v>118</v>
      </c>
      <c r="X27" s="121">
        <f t="shared" si="6"/>
        <v>4.0535898316729643E-2</v>
      </c>
      <c r="Y27" s="202">
        <f t="shared" si="7"/>
        <v>12.067729083665339</v>
      </c>
      <c r="Z27" s="226">
        <v>3185</v>
      </c>
      <c r="AA27" s="21">
        <v>1815</v>
      </c>
      <c r="AB27" s="21">
        <v>225</v>
      </c>
      <c r="AC27" s="119">
        <f t="shared" si="8"/>
        <v>2040</v>
      </c>
      <c r="AD27" s="122">
        <f t="shared" si="9"/>
        <v>0.64050235478806905</v>
      </c>
      <c r="AE27" s="148">
        <f t="shared" si="10"/>
        <v>0.91781250090402622</v>
      </c>
      <c r="AF27" s="231">
        <v>495</v>
      </c>
      <c r="AG27" s="122">
        <f t="shared" si="11"/>
        <v>0.15541601255886969</v>
      </c>
      <c r="AH27" s="123">
        <f t="shared" si="12"/>
        <v>1.4271442842871414</v>
      </c>
      <c r="AI27" s="21">
        <v>250</v>
      </c>
      <c r="AJ27" s="21">
        <v>300</v>
      </c>
      <c r="AK27" s="119">
        <f t="shared" si="13"/>
        <v>550</v>
      </c>
      <c r="AL27" s="122">
        <f t="shared" si="14"/>
        <v>0.17268445839874411</v>
      </c>
      <c r="AM27" s="149">
        <f t="shared" si="15"/>
        <v>1.0218015289866516</v>
      </c>
      <c r="AN27" s="236">
        <v>95</v>
      </c>
      <c r="AO27" s="23" t="s">
        <v>7</v>
      </c>
      <c r="AP27" s="24" t="s">
        <v>7</v>
      </c>
    </row>
    <row r="28" spans="1:45" x14ac:dyDescent="0.2">
      <c r="A28" s="106"/>
      <c r="B28" s="213">
        <v>9350120</v>
      </c>
      <c r="C28" s="19"/>
      <c r="D28" s="19"/>
      <c r="E28" s="20"/>
      <c r="F28" s="20"/>
      <c r="G28" s="20"/>
      <c r="H28" s="203" t="s">
        <v>49</v>
      </c>
      <c r="I28" s="150">
        <v>4.42</v>
      </c>
      <c r="J28" s="119">
        <f t="shared" si="0"/>
        <v>442</v>
      </c>
      <c r="K28" s="221">
        <v>4514</v>
      </c>
      <c r="L28" s="21">
        <v>4436</v>
      </c>
      <c r="M28" s="162">
        <v>4394</v>
      </c>
      <c r="N28" s="119">
        <f t="shared" si="1"/>
        <v>120</v>
      </c>
      <c r="O28" s="22">
        <f t="shared" si="2"/>
        <v>2.7309968138370506E-2</v>
      </c>
      <c r="P28" s="201">
        <v>1021.3</v>
      </c>
      <c r="Q28" s="150">
        <v>1973</v>
      </c>
      <c r="R28" s="162">
        <v>3382</v>
      </c>
      <c r="S28" s="21">
        <f t="shared" si="3"/>
        <v>-1409</v>
      </c>
      <c r="T28" s="22">
        <f t="shared" si="4"/>
        <v>-0.41661738616203431</v>
      </c>
      <c r="U28" s="200">
        <v>1805</v>
      </c>
      <c r="V28" s="162">
        <v>1801</v>
      </c>
      <c r="W28" s="120">
        <f t="shared" si="5"/>
        <v>4</v>
      </c>
      <c r="X28" s="121">
        <f t="shared" si="6"/>
        <v>2.2209883398112162E-3</v>
      </c>
      <c r="Y28" s="202">
        <f t="shared" si="7"/>
        <v>4.0837104072398187</v>
      </c>
      <c r="Z28" s="226">
        <v>1505</v>
      </c>
      <c r="AA28" s="21">
        <v>950</v>
      </c>
      <c r="AB28" s="21">
        <v>60</v>
      </c>
      <c r="AC28" s="119">
        <f t="shared" si="8"/>
        <v>1010</v>
      </c>
      <c r="AD28" s="122">
        <f t="shared" si="9"/>
        <v>0.67109634551495012</v>
      </c>
      <c r="AE28" s="148">
        <f t="shared" si="10"/>
        <v>0.9616523821031584</v>
      </c>
      <c r="AF28" s="231">
        <v>145</v>
      </c>
      <c r="AG28" s="122">
        <f t="shared" si="11"/>
        <v>9.634551495016612E-2</v>
      </c>
      <c r="AH28" s="123">
        <f t="shared" si="12"/>
        <v>0.88471547245331605</v>
      </c>
      <c r="AI28" s="21">
        <v>165</v>
      </c>
      <c r="AJ28" s="21">
        <v>140</v>
      </c>
      <c r="AK28" s="119">
        <f t="shared" si="13"/>
        <v>305</v>
      </c>
      <c r="AL28" s="122">
        <f t="shared" si="14"/>
        <v>0.20265780730897009</v>
      </c>
      <c r="AM28" s="149">
        <f t="shared" si="15"/>
        <v>1.1991586231300004</v>
      </c>
      <c r="AN28" s="236">
        <v>45</v>
      </c>
      <c r="AO28" s="23" t="s">
        <v>7</v>
      </c>
      <c r="AP28" s="24" t="s">
        <v>7</v>
      </c>
    </row>
    <row r="29" spans="1:45" x14ac:dyDescent="0.2">
      <c r="A29" s="147" t="s">
        <v>100</v>
      </c>
      <c r="B29" s="214">
        <v>9350121.0099999998</v>
      </c>
      <c r="C29" s="25"/>
      <c r="D29" s="154"/>
      <c r="E29" s="26"/>
      <c r="F29" s="26"/>
      <c r="G29" s="26"/>
      <c r="H29" s="217" t="s">
        <v>50</v>
      </c>
      <c r="I29" s="154">
        <v>2.3199999999999998</v>
      </c>
      <c r="J29" s="129">
        <f t="shared" si="0"/>
        <v>231.99999999999997</v>
      </c>
      <c r="K29" s="222">
        <v>5977</v>
      </c>
      <c r="L29" s="27">
        <v>5588</v>
      </c>
      <c r="M29" s="166">
        <v>5755</v>
      </c>
      <c r="N29" s="129">
        <f t="shared" si="1"/>
        <v>222</v>
      </c>
      <c r="O29" s="28">
        <f t="shared" si="2"/>
        <v>3.8575152041702865E-2</v>
      </c>
      <c r="P29" s="205">
        <v>2572.9</v>
      </c>
      <c r="Q29" s="154">
        <v>2467</v>
      </c>
      <c r="R29" s="166">
        <v>2396</v>
      </c>
      <c r="S29" s="27">
        <f t="shared" si="3"/>
        <v>71</v>
      </c>
      <c r="T29" s="28">
        <f t="shared" si="4"/>
        <v>2.9632721202003338E-2</v>
      </c>
      <c r="U29" s="204">
        <v>2176</v>
      </c>
      <c r="V29" s="166">
        <v>2181</v>
      </c>
      <c r="W29" s="130">
        <f t="shared" si="5"/>
        <v>-5</v>
      </c>
      <c r="X29" s="131">
        <f t="shared" si="6"/>
        <v>-2.2925263640531865E-3</v>
      </c>
      <c r="Y29" s="206">
        <f t="shared" si="7"/>
        <v>9.3793103448275872</v>
      </c>
      <c r="Z29" s="227">
        <v>2450</v>
      </c>
      <c r="AA29" s="27">
        <v>1450</v>
      </c>
      <c r="AB29" s="27">
        <v>125</v>
      </c>
      <c r="AC29" s="129">
        <f t="shared" si="8"/>
        <v>1575</v>
      </c>
      <c r="AD29" s="132">
        <f t="shared" si="9"/>
        <v>0.6428571428571429</v>
      </c>
      <c r="AE29" s="152">
        <f t="shared" si="10"/>
        <v>0.92118681156911464</v>
      </c>
      <c r="AF29" s="232">
        <v>465</v>
      </c>
      <c r="AG29" s="132">
        <f t="shared" si="11"/>
        <v>0.18979591836734694</v>
      </c>
      <c r="AH29" s="133">
        <f t="shared" si="12"/>
        <v>1.7428458986900546</v>
      </c>
      <c r="AI29" s="27">
        <v>180</v>
      </c>
      <c r="AJ29" s="27">
        <v>165</v>
      </c>
      <c r="AK29" s="129">
        <f t="shared" si="13"/>
        <v>345</v>
      </c>
      <c r="AL29" s="132">
        <f t="shared" si="14"/>
        <v>0.14081632653061224</v>
      </c>
      <c r="AM29" s="153">
        <f t="shared" si="15"/>
        <v>0.83323270136456939</v>
      </c>
      <c r="AN29" s="237">
        <v>60</v>
      </c>
      <c r="AO29" s="29" t="s">
        <v>6</v>
      </c>
      <c r="AP29" s="278" t="s">
        <v>6</v>
      </c>
    </row>
    <row r="30" spans="1:45" x14ac:dyDescent="0.2">
      <c r="A30" s="106"/>
      <c r="B30" s="213">
        <v>9350121.0199999996</v>
      </c>
      <c r="C30" s="19"/>
      <c r="D30" s="150"/>
      <c r="E30" s="20"/>
      <c r="F30" s="20"/>
      <c r="G30" s="20"/>
      <c r="H30" s="203" t="s">
        <v>51</v>
      </c>
      <c r="I30" s="150">
        <v>2.4900000000000002</v>
      </c>
      <c r="J30" s="119">
        <f t="shared" si="0"/>
        <v>249.00000000000003</v>
      </c>
      <c r="K30" s="221">
        <v>3672</v>
      </c>
      <c r="L30" s="21">
        <v>3739</v>
      </c>
      <c r="M30" s="162">
        <v>3618</v>
      </c>
      <c r="N30" s="119">
        <f t="shared" si="1"/>
        <v>54</v>
      </c>
      <c r="O30" s="22">
        <f t="shared" si="2"/>
        <v>1.4925373134328358E-2</v>
      </c>
      <c r="P30" s="201">
        <v>1475.2</v>
      </c>
      <c r="Q30" s="150">
        <v>1482</v>
      </c>
      <c r="R30" s="162">
        <v>1377</v>
      </c>
      <c r="S30" s="21">
        <f t="shared" si="3"/>
        <v>105</v>
      </c>
      <c r="T30" s="22">
        <f t="shared" si="4"/>
        <v>7.6252723311546838E-2</v>
      </c>
      <c r="U30" s="200">
        <v>1380</v>
      </c>
      <c r="V30" s="162">
        <v>1323</v>
      </c>
      <c r="W30" s="120">
        <f t="shared" si="5"/>
        <v>57</v>
      </c>
      <c r="X30" s="121">
        <f t="shared" si="6"/>
        <v>4.3083900226757371E-2</v>
      </c>
      <c r="Y30" s="202">
        <f t="shared" si="7"/>
        <v>5.5421686746987948</v>
      </c>
      <c r="Z30" s="226">
        <v>1340</v>
      </c>
      <c r="AA30" s="21">
        <v>1040</v>
      </c>
      <c r="AB30" s="21">
        <v>60</v>
      </c>
      <c r="AC30" s="119">
        <f t="shared" si="8"/>
        <v>1100</v>
      </c>
      <c r="AD30" s="122">
        <f t="shared" si="9"/>
        <v>0.82089552238805974</v>
      </c>
      <c r="AE30" s="148">
        <f t="shared" si="10"/>
        <v>1.1763082005111414</v>
      </c>
      <c r="AF30" s="231">
        <v>120</v>
      </c>
      <c r="AG30" s="122">
        <f t="shared" si="11"/>
        <v>8.9552238805970144E-2</v>
      </c>
      <c r="AH30" s="123">
        <f t="shared" si="12"/>
        <v>0.82233460795197566</v>
      </c>
      <c r="AI30" s="21">
        <v>35</v>
      </c>
      <c r="AJ30" s="21">
        <v>55</v>
      </c>
      <c r="AK30" s="119">
        <f t="shared" si="13"/>
        <v>90</v>
      </c>
      <c r="AL30" s="122">
        <f t="shared" si="14"/>
        <v>6.7164179104477612E-2</v>
      </c>
      <c r="AM30" s="149">
        <f t="shared" si="15"/>
        <v>0.39742117813300359</v>
      </c>
      <c r="AN30" s="236">
        <v>30</v>
      </c>
      <c r="AO30" s="23" t="s">
        <v>7</v>
      </c>
      <c r="AP30" s="24" t="s">
        <v>7</v>
      </c>
    </row>
    <row r="31" spans="1:45" x14ac:dyDescent="0.2">
      <c r="A31" s="106"/>
      <c r="B31" s="213">
        <v>9350121.0299999993</v>
      </c>
      <c r="C31" s="19"/>
      <c r="D31" s="150"/>
      <c r="E31" s="20"/>
      <c r="F31" s="20"/>
      <c r="G31" s="20"/>
      <c r="H31" s="203" t="s">
        <v>52</v>
      </c>
      <c r="I31" s="150">
        <v>1.39</v>
      </c>
      <c r="J31" s="119">
        <f t="shared" si="0"/>
        <v>139</v>
      </c>
      <c r="K31" s="221">
        <v>3477</v>
      </c>
      <c r="L31" s="21">
        <v>3394</v>
      </c>
      <c r="M31" s="162">
        <v>3419</v>
      </c>
      <c r="N31" s="119">
        <f t="shared" si="1"/>
        <v>58</v>
      </c>
      <c r="O31" s="22">
        <f t="shared" si="2"/>
        <v>1.6964024568587307E-2</v>
      </c>
      <c r="P31" s="201">
        <v>2507.9</v>
      </c>
      <c r="Q31" s="150">
        <v>1345</v>
      </c>
      <c r="R31" s="162">
        <v>1276</v>
      </c>
      <c r="S31" s="21">
        <f t="shared" si="3"/>
        <v>69</v>
      </c>
      <c r="T31" s="22">
        <f t="shared" si="4"/>
        <v>5.4075235109717866E-2</v>
      </c>
      <c r="U31" s="200">
        <v>1220</v>
      </c>
      <c r="V31" s="162">
        <v>1209</v>
      </c>
      <c r="W31" s="120">
        <f t="shared" si="5"/>
        <v>11</v>
      </c>
      <c r="X31" s="121">
        <f t="shared" si="6"/>
        <v>9.0984284532671638E-3</v>
      </c>
      <c r="Y31" s="202">
        <f t="shared" si="7"/>
        <v>8.7769784172661875</v>
      </c>
      <c r="Z31" s="226">
        <v>1555</v>
      </c>
      <c r="AA31" s="21">
        <v>1070</v>
      </c>
      <c r="AB31" s="21">
        <v>90</v>
      </c>
      <c r="AC31" s="119">
        <f t="shared" si="8"/>
        <v>1160</v>
      </c>
      <c r="AD31" s="122">
        <f t="shared" si="9"/>
        <v>0.74598070739549838</v>
      </c>
      <c r="AE31" s="148">
        <f t="shared" si="10"/>
        <v>1.0689584723031382</v>
      </c>
      <c r="AF31" s="231">
        <v>160</v>
      </c>
      <c r="AG31" s="122">
        <f t="shared" si="11"/>
        <v>0.10289389067524116</v>
      </c>
      <c r="AH31" s="123">
        <f t="shared" si="12"/>
        <v>0.94484748094803639</v>
      </c>
      <c r="AI31" s="21">
        <v>55</v>
      </c>
      <c r="AJ31" s="21">
        <v>160</v>
      </c>
      <c r="AK31" s="119">
        <f t="shared" si="13"/>
        <v>215</v>
      </c>
      <c r="AL31" s="122">
        <f t="shared" si="14"/>
        <v>0.13826366559485531</v>
      </c>
      <c r="AM31" s="149">
        <f t="shared" si="15"/>
        <v>0.81812819878612608</v>
      </c>
      <c r="AN31" s="236">
        <v>15</v>
      </c>
      <c r="AO31" s="23" t="s">
        <v>7</v>
      </c>
      <c r="AP31" s="24" t="s">
        <v>7</v>
      </c>
    </row>
    <row r="32" spans="1:45" x14ac:dyDescent="0.2">
      <c r="A32" s="106"/>
      <c r="B32" s="213">
        <v>9350121.0399999991</v>
      </c>
      <c r="C32" s="19"/>
      <c r="D32" s="19"/>
      <c r="E32" s="20"/>
      <c r="F32" s="20"/>
      <c r="G32" s="20"/>
      <c r="H32" s="203" t="s">
        <v>53</v>
      </c>
      <c r="I32" s="150">
        <v>1.33</v>
      </c>
      <c r="J32" s="119">
        <f t="shared" si="0"/>
        <v>133</v>
      </c>
      <c r="K32" s="221">
        <v>3871</v>
      </c>
      <c r="L32" s="21">
        <v>3773</v>
      </c>
      <c r="M32" s="162">
        <v>3871</v>
      </c>
      <c r="N32" s="119">
        <f t="shared" si="1"/>
        <v>0</v>
      </c>
      <c r="O32" s="22">
        <f t="shared" si="2"/>
        <v>0</v>
      </c>
      <c r="P32" s="201">
        <v>2902.5</v>
      </c>
      <c r="Q32" s="150">
        <v>1534</v>
      </c>
      <c r="R32" s="162">
        <v>1468</v>
      </c>
      <c r="S32" s="21">
        <f t="shared" si="3"/>
        <v>66</v>
      </c>
      <c r="T32" s="22">
        <f t="shared" si="4"/>
        <v>4.4959128065395093E-2</v>
      </c>
      <c r="U32" s="200">
        <v>1406</v>
      </c>
      <c r="V32" s="162">
        <v>1406</v>
      </c>
      <c r="W32" s="120">
        <f t="shared" si="5"/>
        <v>0</v>
      </c>
      <c r="X32" s="121">
        <f t="shared" si="6"/>
        <v>0</v>
      </c>
      <c r="Y32" s="202">
        <f t="shared" si="7"/>
        <v>10.571428571428571</v>
      </c>
      <c r="Z32" s="226">
        <v>1665</v>
      </c>
      <c r="AA32" s="21">
        <v>1135</v>
      </c>
      <c r="AB32" s="21">
        <v>105</v>
      </c>
      <c r="AC32" s="119">
        <f t="shared" si="8"/>
        <v>1240</v>
      </c>
      <c r="AD32" s="122">
        <f t="shared" si="9"/>
        <v>0.74474474474474472</v>
      </c>
      <c r="AE32" s="148">
        <f t="shared" si="10"/>
        <v>1.0671873906466351</v>
      </c>
      <c r="AF32" s="231">
        <v>220</v>
      </c>
      <c r="AG32" s="122">
        <f t="shared" si="11"/>
        <v>0.13213213213213212</v>
      </c>
      <c r="AH32" s="123">
        <f t="shared" si="12"/>
        <v>1.21333454666788</v>
      </c>
      <c r="AI32" s="21">
        <v>60</v>
      </c>
      <c r="AJ32" s="21">
        <v>105</v>
      </c>
      <c r="AK32" s="119">
        <f t="shared" si="13"/>
        <v>165</v>
      </c>
      <c r="AL32" s="122">
        <f t="shared" si="14"/>
        <v>9.90990990990991E-2</v>
      </c>
      <c r="AM32" s="149">
        <f t="shared" si="15"/>
        <v>0.58638520176981712</v>
      </c>
      <c r="AN32" s="236">
        <v>30</v>
      </c>
      <c r="AO32" s="23" t="s">
        <v>7</v>
      </c>
      <c r="AP32" s="24" t="s">
        <v>7</v>
      </c>
    </row>
    <row r="33" spans="1:42" x14ac:dyDescent="0.2">
      <c r="A33" s="147" t="s">
        <v>101</v>
      </c>
      <c r="B33" s="214">
        <v>9350122</v>
      </c>
      <c r="C33" s="25"/>
      <c r="D33" s="25"/>
      <c r="E33" s="26"/>
      <c r="F33" s="26"/>
      <c r="G33" s="26"/>
      <c r="H33" s="217" t="s">
        <v>54</v>
      </c>
      <c r="I33" s="154">
        <v>0.99</v>
      </c>
      <c r="J33" s="129">
        <f t="shared" si="0"/>
        <v>99</v>
      </c>
      <c r="K33" s="222">
        <v>3585</v>
      </c>
      <c r="L33" s="27">
        <v>3499</v>
      </c>
      <c r="M33" s="166">
        <v>3537</v>
      </c>
      <c r="N33" s="129">
        <f t="shared" si="1"/>
        <v>48</v>
      </c>
      <c r="O33" s="28">
        <f t="shared" si="2"/>
        <v>1.3570822731128074E-2</v>
      </c>
      <c r="P33" s="205">
        <v>3608.1</v>
      </c>
      <c r="Q33" s="154">
        <v>1773</v>
      </c>
      <c r="R33" s="166">
        <v>1773</v>
      </c>
      <c r="S33" s="27">
        <f t="shared" si="3"/>
        <v>0</v>
      </c>
      <c r="T33" s="28">
        <f t="shared" si="4"/>
        <v>0</v>
      </c>
      <c r="U33" s="204">
        <v>1610</v>
      </c>
      <c r="V33" s="166">
        <v>1658</v>
      </c>
      <c r="W33" s="130">
        <f t="shared" si="5"/>
        <v>-48</v>
      </c>
      <c r="X33" s="131">
        <f t="shared" si="6"/>
        <v>-2.8950542822677925E-2</v>
      </c>
      <c r="Y33" s="206">
        <f t="shared" si="7"/>
        <v>16.262626262626263</v>
      </c>
      <c r="Z33" s="227">
        <v>1595</v>
      </c>
      <c r="AA33" s="27">
        <v>820</v>
      </c>
      <c r="AB33" s="27">
        <v>85</v>
      </c>
      <c r="AC33" s="129">
        <f t="shared" si="8"/>
        <v>905</v>
      </c>
      <c r="AD33" s="132">
        <f t="shared" si="9"/>
        <v>0.56739811912225702</v>
      </c>
      <c r="AE33" s="152">
        <f t="shared" si="10"/>
        <v>0.81305725549151386</v>
      </c>
      <c r="AF33" s="232">
        <v>280</v>
      </c>
      <c r="AG33" s="132">
        <f t="shared" si="11"/>
        <v>0.17554858934169279</v>
      </c>
      <c r="AH33" s="133">
        <f t="shared" si="12"/>
        <v>1.6120164310531937</v>
      </c>
      <c r="AI33" s="27">
        <v>235</v>
      </c>
      <c r="AJ33" s="27">
        <v>145</v>
      </c>
      <c r="AK33" s="129">
        <f t="shared" si="13"/>
        <v>380</v>
      </c>
      <c r="AL33" s="132">
        <f t="shared" si="14"/>
        <v>0.23824451410658307</v>
      </c>
      <c r="AM33" s="153">
        <f t="shared" si="15"/>
        <v>1.4097308527016748</v>
      </c>
      <c r="AN33" s="237">
        <v>30</v>
      </c>
      <c r="AO33" s="29" t="s">
        <v>6</v>
      </c>
      <c r="AP33" s="278" t="s">
        <v>6</v>
      </c>
    </row>
    <row r="34" spans="1:42" x14ac:dyDescent="0.2">
      <c r="A34" s="147" t="s">
        <v>112</v>
      </c>
      <c r="B34" s="214">
        <v>9350123.0099999998</v>
      </c>
      <c r="C34" s="25"/>
      <c r="D34" s="25"/>
      <c r="E34" s="26"/>
      <c r="F34" s="26"/>
      <c r="G34" s="26"/>
      <c r="H34" s="217" t="s">
        <v>55</v>
      </c>
      <c r="I34" s="154">
        <v>0.92</v>
      </c>
      <c r="J34" s="129">
        <f t="shared" ref="J34:J65" si="16">I34*100</f>
        <v>92</v>
      </c>
      <c r="K34" s="222">
        <v>2591</v>
      </c>
      <c r="L34" s="27">
        <v>2445</v>
      </c>
      <c r="M34" s="166">
        <v>2489</v>
      </c>
      <c r="N34" s="129">
        <f t="shared" ref="N34:N51" si="17">K34-M34</f>
        <v>102</v>
      </c>
      <c r="O34" s="28">
        <f t="shared" ref="O34:O51" si="18">N34/M34</f>
        <v>4.0980313378867012E-2</v>
      </c>
      <c r="P34" s="205">
        <v>2818.8</v>
      </c>
      <c r="Q34" s="154">
        <v>1169</v>
      </c>
      <c r="R34" s="166">
        <v>1127</v>
      </c>
      <c r="S34" s="27">
        <f t="shared" ref="S34:S51" si="19">Q34-R34</f>
        <v>42</v>
      </c>
      <c r="T34" s="28">
        <f t="shared" ref="T34:T51" si="20">S34/R34</f>
        <v>3.7267080745341616E-2</v>
      </c>
      <c r="U34" s="204">
        <v>1111</v>
      </c>
      <c r="V34" s="166">
        <v>1089</v>
      </c>
      <c r="W34" s="130">
        <f t="shared" ref="W34:W51" si="21">U34-V34</f>
        <v>22</v>
      </c>
      <c r="X34" s="131">
        <f t="shared" ref="X34:X51" si="22">W34/V34</f>
        <v>2.0202020202020204E-2</v>
      </c>
      <c r="Y34" s="206">
        <f t="shared" ref="Y34:Y65" si="23">U34/J34</f>
        <v>12.076086956521738</v>
      </c>
      <c r="Z34" s="227">
        <v>1320</v>
      </c>
      <c r="AA34" s="27">
        <v>715</v>
      </c>
      <c r="AB34" s="27">
        <v>30</v>
      </c>
      <c r="AC34" s="129">
        <f t="shared" ref="AC34:AC51" si="24">AA34+AB34</f>
        <v>745</v>
      </c>
      <c r="AD34" s="132">
        <f t="shared" ref="AD34:AD51" si="25">AC34/Z34</f>
        <v>0.56439393939393945</v>
      </c>
      <c r="AE34" s="152">
        <f t="shared" ref="AE34:AE51" si="26">AD34/0.697857519</f>
        <v>0.80875239433214363</v>
      </c>
      <c r="AF34" s="232">
        <v>270</v>
      </c>
      <c r="AG34" s="132">
        <f t="shared" ref="AG34:AG51" si="27">AF34/Z34</f>
        <v>0.20454545454545456</v>
      </c>
      <c r="AH34" s="133">
        <f t="shared" ref="AH34:AH51" si="28">AG34/0.1089</f>
        <v>1.8782870022539446</v>
      </c>
      <c r="AI34" s="27">
        <v>120</v>
      </c>
      <c r="AJ34" s="27">
        <v>145</v>
      </c>
      <c r="AK34" s="129">
        <f t="shared" ref="AK34:AK51" si="29">AI34+AJ34</f>
        <v>265</v>
      </c>
      <c r="AL34" s="132">
        <f t="shared" ref="AL34:AL51" si="30">AK34/Z34</f>
        <v>0.20075757575757575</v>
      </c>
      <c r="AM34" s="153">
        <f t="shared" ref="AM34:AM51" si="31">AL34/0.169</f>
        <v>1.1879146494531108</v>
      </c>
      <c r="AN34" s="237">
        <v>45</v>
      </c>
      <c r="AO34" s="29" t="s">
        <v>6</v>
      </c>
      <c r="AP34" s="24" t="s">
        <v>7</v>
      </c>
    </row>
    <row r="35" spans="1:42" x14ac:dyDescent="0.2">
      <c r="A35" s="106"/>
      <c r="B35" s="213">
        <v>9350123.0199999996</v>
      </c>
      <c r="C35" s="19"/>
      <c r="D35" s="19"/>
      <c r="E35" s="20"/>
      <c r="F35" s="20"/>
      <c r="G35" s="20"/>
      <c r="H35" s="203" t="s">
        <v>56</v>
      </c>
      <c r="I35" s="150">
        <v>1.38</v>
      </c>
      <c r="J35" s="119">
        <f t="shared" si="16"/>
        <v>138</v>
      </c>
      <c r="K35" s="221">
        <v>3188</v>
      </c>
      <c r="L35" s="21">
        <v>3172</v>
      </c>
      <c r="M35" s="162">
        <v>3126</v>
      </c>
      <c r="N35" s="119">
        <f t="shared" si="17"/>
        <v>62</v>
      </c>
      <c r="O35" s="22">
        <f t="shared" si="18"/>
        <v>1.983365323096609E-2</v>
      </c>
      <c r="P35" s="201">
        <v>2313.3000000000002</v>
      </c>
      <c r="Q35" s="150">
        <v>1557</v>
      </c>
      <c r="R35" s="162">
        <v>1431</v>
      </c>
      <c r="S35" s="21">
        <f t="shared" si="19"/>
        <v>126</v>
      </c>
      <c r="T35" s="22">
        <f t="shared" si="20"/>
        <v>8.8050314465408799E-2</v>
      </c>
      <c r="U35" s="200">
        <v>1427</v>
      </c>
      <c r="V35" s="162">
        <v>1358</v>
      </c>
      <c r="W35" s="120">
        <f t="shared" si="21"/>
        <v>69</v>
      </c>
      <c r="X35" s="121">
        <f t="shared" si="22"/>
        <v>5.0810014727540501E-2</v>
      </c>
      <c r="Y35" s="202">
        <f t="shared" si="23"/>
        <v>10.340579710144928</v>
      </c>
      <c r="Z35" s="226">
        <v>1445</v>
      </c>
      <c r="AA35" s="21">
        <v>795</v>
      </c>
      <c r="AB35" s="21">
        <v>105</v>
      </c>
      <c r="AC35" s="119">
        <f t="shared" si="24"/>
        <v>900</v>
      </c>
      <c r="AD35" s="122">
        <f t="shared" si="25"/>
        <v>0.62283737024221453</v>
      </c>
      <c r="AE35" s="148">
        <f t="shared" si="26"/>
        <v>0.89249933300813877</v>
      </c>
      <c r="AF35" s="231">
        <v>200</v>
      </c>
      <c r="AG35" s="122">
        <f t="shared" si="27"/>
        <v>0.13840830449826991</v>
      </c>
      <c r="AH35" s="123">
        <f t="shared" si="28"/>
        <v>1.2709669834551873</v>
      </c>
      <c r="AI35" s="21">
        <v>195</v>
      </c>
      <c r="AJ35" s="21">
        <v>125</v>
      </c>
      <c r="AK35" s="119">
        <f t="shared" si="29"/>
        <v>320</v>
      </c>
      <c r="AL35" s="122">
        <f t="shared" si="30"/>
        <v>0.22145328719723184</v>
      </c>
      <c r="AM35" s="149">
        <f t="shared" si="31"/>
        <v>1.310374480456993</v>
      </c>
      <c r="AN35" s="236">
        <v>30</v>
      </c>
      <c r="AO35" s="23" t="s">
        <v>7</v>
      </c>
      <c r="AP35" s="24" t="s">
        <v>7</v>
      </c>
    </row>
    <row r="36" spans="1:42" x14ac:dyDescent="0.2">
      <c r="A36" s="106"/>
      <c r="B36" s="213">
        <v>9350124</v>
      </c>
      <c r="C36" s="19"/>
      <c r="D36" s="19"/>
      <c r="E36" s="20"/>
      <c r="F36" s="20"/>
      <c r="G36" s="20"/>
      <c r="H36" s="203" t="s">
        <v>57</v>
      </c>
      <c r="I36" s="150">
        <v>2.25</v>
      </c>
      <c r="J36" s="119">
        <f t="shared" si="16"/>
        <v>225</v>
      </c>
      <c r="K36" s="221">
        <v>5242</v>
      </c>
      <c r="L36" s="21">
        <v>4884</v>
      </c>
      <c r="M36" s="162">
        <v>4666</v>
      </c>
      <c r="N36" s="119">
        <f t="shared" si="17"/>
        <v>576</v>
      </c>
      <c r="O36" s="22">
        <f t="shared" si="18"/>
        <v>0.12344620660094299</v>
      </c>
      <c r="P36" s="201">
        <v>2333.9</v>
      </c>
      <c r="Q36" s="150">
        <v>2370</v>
      </c>
      <c r="R36" s="162">
        <v>2165</v>
      </c>
      <c r="S36" s="21">
        <f t="shared" si="19"/>
        <v>205</v>
      </c>
      <c r="T36" s="22">
        <f t="shared" si="20"/>
        <v>9.4688221709006926E-2</v>
      </c>
      <c r="U36" s="200">
        <v>2240</v>
      </c>
      <c r="V36" s="162">
        <v>2072</v>
      </c>
      <c r="W36" s="120">
        <f t="shared" si="21"/>
        <v>168</v>
      </c>
      <c r="X36" s="121">
        <f t="shared" si="22"/>
        <v>8.1081081081081086E-2</v>
      </c>
      <c r="Y36" s="202">
        <f t="shared" si="23"/>
        <v>9.9555555555555557</v>
      </c>
      <c r="Z36" s="226">
        <v>2160</v>
      </c>
      <c r="AA36" s="21">
        <v>1355</v>
      </c>
      <c r="AB36" s="21">
        <v>85</v>
      </c>
      <c r="AC36" s="119">
        <f t="shared" si="24"/>
        <v>1440</v>
      </c>
      <c r="AD36" s="122">
        <f t="shared" si="25"/>
        <v>0.66666666666666663</v>
      </c>
      <c r="AE36" s="148">
        <f t="shared" si="26"/>
        <v>0.95530484162722995</v>
      </c>
      <c r="AF36" s="231">
        <v>300</v>
      </c>
      <c r="AG36" s="122">
        <f t="shared" si="27"/>
        <v>0.1388888888888889</v>
      </c>
      <c r="AH36" s="123">
        <f t="shared" si="28"/>
        <v>1.2753800632588512</v>
      </c>
      <c r="AI36" s="21">
        <v>185</v>
      </c>
      <c r="AJ36" s="21">
        <v>195</v>
      </c>
      <c r="AK36" s="119">
        <f t="shared" si="29"/>
        <v>380</v>
      </c>
      <c r="AL36" s="122">
        <f t="shared" si="30"/>
        <v>0.17592592592592593</v>
      </c>
      <c r="AM36" s="149">
        <f t="shared" si="31"/>
        <v>1.0409818102125794</v>
      </c>
      <c r="AN36" s="236">
        <v>35</v>
      </c>
      <c r="AO36" s="23" t="s">
        <v>7</v>
      </c>
      <c r="AP36" s="24" t="s">
        <v>7</v>
      </c>
    </row>
    <row r="37" spans="1:42" x14ac:dyDescent="0.2">
      <c r="A37" s="147"/>
      <c r="B37" s="214">
        <v>9350125.0099999998</v>
      </c>
      <c r="C37" s="25"/>
      <c r="D37" s="25"/>
      <c r="E37" s="26"/>
      <c r="F37" s="26"/>
      <c r="G37" s="26"/>
      <c r="H37" s="217" t="s">
        <v>58</v>
      </c>
      <c r="I37" s="154">
        <v>1.31</v>
      </c>
      <c r="J37" s="129">
        <f t="shared" si="16"/>
        <v>131</v>
      </c>
      <c r="K37" s="222">
        <v>5049</v>
      </c>
      <c r="L37" s="27">
        <v>4631</v>
      </c>
      <c r="M37" s="166">
        <v>4726</v>
      </c>
      <c r="N37" s="129">
        <f t="shared" si="17"/>
        <v>323</v>
      </c>
      <c r="O37" s="28">
        <f t="shared" si="18"/>
        <v>6.83453237410072E-2</v>
      </c>
      <c r="P37" s="205">
        <v>3848.6</v>
      </c>
      <c r="Q37" s="154">
        <v>2789</v>
      </c>
      <c r="R37" s="166">
        <v>2683</v>
      </c>
      <c r="S37" s="27">
        <f t="shared" si="19"/>
        <v>106</v>
      </c>
      <c r="T37" s="28">
        <f t="shared" si="20"/>
        <v>3.9508013417815881E-2</v>
      </c>
      <c r="U37" s="204">
        <v>2702</v>
      </c>
      <c r="V37" s="166">
        <v>2563</v>
      </c>
      <c r="W37" s="130">
        <f t="shared" si="21"/>
        <v>139</v>
      </c>
      <c r="X37" s="131">
        <f t="shared" si="22"/>
        <v>5.4233320327740926E-2</v>
      </c>
      <c r="Y37" s="206">
        <f t="shared" si="23"/>
        <v>20.625954198473284</v>
      </c>
      <c r="Z37" s="227">
        <v>2895</v>
      </c>
      <c r="AA37" s="27">
        <v>1705</v>
      </c>
      <c r="AB37" s="27">
        <v>180</v>
      </c>
      <c r="AC37" s="129">
        <f t="shared" si="24"/>
        <v>1885</v>
      </c>
      <c r="AD37" s="132">
        <f t="shared" si="25"/>
        <v>0.65112262521588948</v>
      </c>
      <c r="AE37" s="152">
        <f t="shared" si="26"/>
        <v>0.93303089454265731</v>
      </c>
      <c r="AF37" s="232">
        <v>490</v>
      </c>
      <c r="AG37" s="132">
        <f t="shared" si="27"/>
        <v>0.1692573402417962</v>
      </c>
      <c r="AH37" s="133">
        <f t="shared" si="28"/>
        <v>1.5542455485931699</v>
      </c>
      <c r="AI37" s="27">
        <v>330</v>
      </c>
      <c r="AJ37" s="27">
        <v>140</v>
      </c>
      <c r="AK37" s="129">
        <f t="shared" si="29"/>
        <v>470</v>
      </c>
      <c r="AL37" s="132">
        <f t="shared" si="30"/>
        <v>0.16234887737478412</v>
      </c>
      <c r="AM37" s="153">
        <f t="shared" si="31"/>
        <v>0.9606442448212078</v>
      </c>
      <c r="AN37" s="237">
        <v>55</v>
      </c>
      <c r="AO37" s="29" t="s">
        <v>6</v>
      </c>
      <c r="AP37" s="278" t="s">
        <v>6</v>
      </c>
    </row>
    <row r="38" spans="1:42" x14ac:dyDescent="0.2">
      <c r="A38" s="106"/>
      <c r="B38" s="213">
        <v>9350125.0199999996</v>
      </c>
      <c r="C38" s="19"/>
      <c r="D38" s="19"/>
      <c r="E38" s="20"/>
      <c r="F38" s="20"/>
      <c r="G38" s="20"/>
      <c r="H38" s="203" t="s">
        <v>59</v>
      </c>
      <c r="I38" s="150">
        <v>1.78</v>
      </c>
      <c r="J38" s="119">
        <f t="shared" si="16"/>
        <v>178</v>
      </c>
      <c r="K38" s="221">
        <v>4545</v>
      </c>
      <c r="L38" s="21">
        <v>4328</v>
      </c>
      <c r="M38" s="162">
        <v>4276</v>
      </c>
      <c r="N38" s="119">
        <f t="shared" si="17"/>
        <v>269</v>
      </c>
      <c r="O38" s="22">
        <f t="shared" si="18"/>
        <v>6.2909260991580923E-2</v>
      </c>
      <c r="P38" s="201">
        <v>2557.8000000000002</v>
      </c>
      <c r="Q38" s="150">
        <v>2077</v>
      </c>
      <c r="R38" s="162">
        <v>1981</v>
      </c>
      <c r="S38" s="21">
        <f t="shared" si="19"/>
        <v>96</v>
      </c>
      <c r="T38" s="22">
        <f t="shared" si="20"/>
        <v>4.8460373548712771E-2</v>
      </c>
      <c r="U38" s="200">
        <v>1968</v>
      </c>
      <c r="V38" s="162">
        <v>1884</v>
      </c>
      <c r="W38" s="120">
        <f t="shared" si="21"/>
        <v>84</v>
      </c>
      <c r="X38" s="121">
        <f t="shared" si="22"/>
        <v>4.4585987261146494E-2</v>
      </c>
      <c r="Y38" s="202">
        <f t="shared" si="23"/>
        <v>11.056179775280899</v>
      </c>
      <c r="Z38" s="226">
        <v>2260</v>
      </c>
      <c r="AA38" s="21">
        <v>1445</v>
      </c>
      <c r="AB38" s="21">
        <v>85</v>
      </c>
      <c r="AC38" s="119">
        <f t="shared" si="24"/>
        <v>1530</v>
      </c>
      <c r="AD38" s="122">
        <f t="shared" si="25"/>
        <v>0.67699115044247793</v>
      </c>
      <c r="AE38" s="148">
        <f t="shared" si="26"/>
        <v>0.97009938563473141</v>
      </c>
      <c r="AF38" s="231">
        <v>290</v>
      </c>
      <c r="AG38" s="122">
        <f t="shared" si="27"/>
        <v>0.12831858407079647</v>
      </c>
      <c r="AH38" s="123">
        <f t="shared" si="28"/>
        <v>1.1783157398603901</v>
      </c>
      <c r="AI38" s="21">
        <v>160</v>
      </c>
      <c r="AJ38" s="21">
        <v>180</v>
      </c>
      <c r="AK38" s="119">
        <f t="shared" si="29"/>
        <v>340</v>
      </c>
      <c r="AL38" s="122">
        <f t="shared" si="30"/>
        <v>0.15044247787610621</v>
      </c>
      <c r="AM38" s="149">
        <f t="shared" si="31"/>
        <v>0.89019217678169349</v>
      </c>
      <c r="AN38" s="236">
        <v>100</v>
      </c>
      <c r="AO38" s="23" t="s">
        <v>7</v>
      </c>
      <c r="AP38" s="24" t="s">
        <v>7</v>
      </c>
    </row>
    <row r="39" spans="1:42" x14ac:dyDescent="0.2">
      <c r="A39" s="147"/>
      <c r="B39" s="214">
        <v>9350126</v>
      </c>
      <c r="C39" s="25"/>
      <c r="D39" s="25"/>
      <c r="E39" s="26"/>
      <c r="F39" s="26"/>
      <c r="G39" s="26"/>
      <c r="H39" s="217" t="s">
        <v>60</v>
      </c>
      <c r="I39" s="154">
        <v>2.38</v>
      </c>
      <c r="J39" s="129">
        <f t="shared" si="16"/>
        <v>238</v>
      </c>
      <c r="K39" s="222">
        <v>8454</v>
      </c>
      <c r="L39" s="27">
        <v>7301</v>
      </c>
      <c r="M39" s="166">
        <v>7277</v>
      </c>
      <c r="N39" s="129">
        <f t="shared" si="17"/>
        <v>1177</v>
      </c>
      <c r="O39" s="28">
        <f t="shared" si="18"/>
        <v>0.16174247629517657</v>
      </c>
      <c r="P39" s="205">
        <v>3556.7</v>
      </c>
      <c r="Q39" s="154">
        <v>4041</v>
      </c>
      <c r="R39" s="166">
        <v>3607</v>
      </c>
      <c r="S39" s="27">
        <f t="shared" si="19"/>
        <v>434</v>
      </c>
      <c r="T39" s="28">
        <f t="shared" si="20"/>
        <v>0.12032159689492654</v>
      </c>
      <c r="U39" s="204">
        <v>3817</v>
      </c>
      <c r="V39" s="166">
        <v>3432</v>
      </c>
      <c r="W39" s="130">
        <f t="shared" si="21"/>
        <v>385</v>
      </c>
      <c r="X39" s="131">
        <f t="shared" si="22"/>
        <v>0.11217948717948718</v>
      </c>
      <c r="Y39" s="206">
        <f t="shared" si="23"/>
        <v>16.037815126050422</v>
      </c>
      <c r="Z39" s="227">
        <v>4265</v>
      </c>
      <c r="AA39" s="27">
        <v>2600</v>
      </c>
      <c r="AB39" s="27">
        <v>225</v>
      </c>
      <c r="AC39" s="129">
        <f t="shared" si="24"/>
        <v>2825</v>
      </c>
      <c r="AD39" s="132">
        <f t="shared" si="25"/>
        <v>0.66236811254396244</v>
      </c>
      <c r="AE39" s="152">
        <f t="shared" si="26"/>
        <v>0.94914519727910596</v>
      </c>
      <c r="AF39" s="232">
        <v>710</v>
      </c>
      <c r="AG39" s="132">
        <f t="shared" si="27"/>
        <v>0.16647127784290738</v>
      </c>
      <c r="AH39" s="133">
        <f t="shared" si="28"/>
        <v>1.5286618718356968</v>
      </c>
      <c r="AI39" s="27">
        <v>390</v>
      </c>
      <c r="AJ39" s="27">
        <v>255</v>
      </c>
      <c r="AK39" s="129">
        <f t="shared" si="29"/>
        <v>645</v>
      </c>
      <c r="AL39" s="132">
        <f t="shared" si="30"/>
        <v>0.15123094958968347</v>
      </c>
      <c r="AM39" s="153">
        <f t="shared" si="31"/>
        <v>0.89485768987978376</v>
      </c>
      <c r="AN39" s="237">
        <v>85</v>
      </c>
      <c r="AO39" s="29" t="s">
        <v>6</v>
      </c>
      <c r="AP39" s="24" t="s">
        <v>7</v>
      </c>
    </row>
    <row r="40" spans="1:42" x14ac:dyDescent="0.2">
      <c r="A40" s="106"/>
      <c r="B40" s="213">
        <v>9350127</v>
      </c>
      <c r="C40" s="19"/>
      <c r="D40" s="19"/>
      <c r="E40" s="20"/>
      <c r="F40" s="20"/>
      <c r="G40" s="20"/>
      <c r="H40" s="203" t="s">
        <v>61</v>
      </c>
      <c r="I40" s="150">
        <v>2.69</v>
      </c>
      <c r="J40" s="119">
        <f t="shared" si="16"/>
        <v>269</v>
      </c>
      <c r="K40" s="221">
        <v>4780</v>
      </c>
      <c r="L40" s="21">
        <v>4817</v>
      </c>
      <c r="M40" s="162">
        <v>4560</v>
      </c>
      <c r="N40" s="119">
        <f t="shared" si="17"/>
        <v>220</v>
      </c>
      <c r="O40" s="22">
        <f t="shared" si="18"/>
        <v>4.8245614035087717E-2</v>
      </c>
      <c r="P40" s="201">
        <v>1780.1</v>
      </c>
      <c r="Q40" s="150">
        <v>2108</v>
      </c>
      <c r="R40" s="162">
        <v>2017</v>
      </c>
      <c r="S40" s="21">
        <f t="shared" si="19"/>
        <v>91</v>
      </c>
      <c r="T40" s="22">
        <f t="shared" si="20"/>
        <v>4.5116509667823497E-2</v>
      </c>
      <c r="U40" s="200">
        <v>1994</v>
      </c>
      <c r="V40" s="162">
        <v>1934</v>
      </c>
      <c r="W40" s="120">
        <f t="shared" si="21"/>
        <v>60</v>
      </c>
      <c r="X40" s="121">
        <f t="shared" si="22"/>
        <v>3.1023784901758014E-2</v>
      </c>
      <c r="Y40" s="202">
        <f t="shared" si="23"/>
        <v>7.4126394052044606</v>
      </c>
      <c r="Z40" s="226">
        <v>2545</v>
      </c>
      <c r="AA40" s="21">
        <v>1720</v>
      </c>
      <c r="AB40" s="21">
        <v>100</v>
      </c>
      <c r="AC40" s="119">
        <f t="shared" si="24"/>
        <v>1820</v>
      </c>
      <c r="AD40" s="122">
        <f t="shared" si="25"/>
        <v>0.71512770137524562</v>
      </c>
      <c r="AE40" s="148">
        <f t="shared" si="26"/>
        <v>1.024747433258286</v>
      </c>
      <c r="AF40" s="231">
        <v>380</v>
      </c>
      <c r="AG40" s="122">
        <f t="shared" si="27"/>
        <v>0.14931237721021612</v>
      </c>
      <c r="AH40" s="123">
        <f t="shared" si="28"/>
        <v>1.3710962094602031</v>
      </c>
      <c r="AI40" s="21">
        <v>160</v>
      </c>
      <c r="AJ40" s="21">
        <v>150</v>
      </c>
      <c r="AK40" s="119">
        <f t="shared" si="29"/>
        <v>310</v>
      </c>
      <c r="AL40" s="122">
        <f t="shared" si="30"/>
        <v>0.12180746561886051</v>
      </c>
      <c r="AM40" s="149">
        <f t="shared" si="31"/>
        <v>0.72075423443112718</v>
      </c>
      <c r="AN40" s="236">
        <v>40</v>
      </c>
      <c r="AO40" s="23" t="s">
        <v>7</v>
      </c>
      <c r="AP40" s="24" t="s">
        <v>7</v>
      </c>
    </row>
    <row r="41" spans="1:42" x14ac:dyDescent="0.2">
      <c r="A41" s="106"/>
      <c r="B41" s="213">
        <v>9350128</v>
      </c>
      <c r="C41" s="19"/>
      <c r="D41" s="19"/>
      <c r="E41" s="20"/>
      <c r="F41" s="20"/>
      <c r="G41" s="20"/>
      <c r="H41" s="203" t="s">
        <v>62</v>
      </c>
      <c r="I41" s="150">
        <v>13.44</v>
      </c>
      <c r="J41" s="119">
        <f t="shared" si="16"/>
        <v>1344</v>
      </c>
      <c r="K41" s="221">
        <v>4459</v>
      </c>
      <c r="L41" s="21">
        <v>4281</v>
      </c>
      <c r="M41" s="162">
        <v>4134</v>
      </c>
      <c r="N41" s="119">
        <f t="shared" si="17"/>
        <v>325</v>
      </c>
      <c r="O41" s="22">
        <f t="shared" si="18"/>
        <v>7.8616352201257858E-2</v>
      </c>
      <c r="P41" s="201">
        <v>331.7</v>
      </c>
      <c r="Q41" s="150">
        <v>1644</v>
      </c>
      <c r="R41" s="162">
        <v>1522</v>
      </c>
      <c r="S41" s="21">
        <f t="shared" si="19"/>
        <v>122</v>
      </c>
      <c r="T41" s="22">
        <f t="shared" si="20"/>
        <v>8.0157687253613663E-2</v>
      </c>
      <c r="U41" s="200">
        <v>1584</v>
      </c>
      <c r="V41" s="162">
        <v>1439</v>
      </c>
      <c r="W41" s="120">
        <f t="shared" si="21"/>
        <v>145</v>
      </c>
      <c r="X41" s="121">
        <f t="shared" si="22"/>
        <v>0.10076441973592773</v>
      </c>
      <c r="Y41" s="202">
        <f t="shared" si="23"/>
        <v>1.1785714285714286</v>
      </c>
      <c r="Z41" s="226">
        <v>2155</v>
      </c>
      <c r="AA41" s="21">
        <v>1670</v>
      </c>
      <c r="AB41" s="21">
        <v>145</v>
      </c>
      <c r="AC41" s="119">
        <f t="shared" si="24"/>
        <v>1815</v>
      </c>
      <c r="AD41" s="122">
        <f t="shared" si="25"/>
        <v>0.84222737819025517</v>
      </c>
      <c r="AE41" s="148">
        <f t="shared" si="26"/>
        <v>1.2068758382042382</v>
      </c>
      <c r="AF41" s="231">
        <v>130</v>
      </c>
      <c r="AG41" s="122">
        <f t="shared" si="27"/>
        <v>6.0324825986078884E-2</v>
      </c>
      <c r="AH41" s="123">
        <f t="shared" si="28"/>
        <v>0.55394697875187227</v>
      </c>
      <c r="AI41" s="21">
        <v>90</v>
      </c>
      <c r="AJ41" s="21">
        <v>70</v>
      </c>
      <c r="AK41" s="119">
        <f t="shared" si="29"/>
        <v>160</v>
      </c>
      <c r="AL41" s="122">
        <f t="shared" si="30"/>
        <v>7.4245939675174011E-2</v>
      </c>
      <c r="AM41" s="149">
        <f t="shared" si="31"/>
        <v>0.43932508683534915</v>
      </c>
      <c r="AN41" s="236">
        <v>55</v>
      </c>
      <c r="AO41" s="23" t="s">
        <v>7</v>
      </c>
      <c r="AP41" s="24" t="s">
        <v>7</v>
      </c>
    </row>
    <row r="42" spans="1:42" x14ac:dyDescent="0.2">
      <c r="A42" s="106"/>
      <c r="B42" s="213">
        <v>9350129.0099999998</v>
      </c>
      <c r="C42" s="19"/>
      <c r="D42" s="19"/>
      <c r="E42" s="20"/>
      <c r="F42" s="20"/>
      <c r="G42" s="20"/>
      <c r="H42" s="203" t="s">
        <v>63</v>
      </c>
      <c r="I42" s="150">
        <v>3.03</v>
      </c>
      <c r="J42" s="119">
        <f t="shared" si="16"/>
        <v>303</v>
      </c>
      <c r="K42" s="221">
        <v>6086</v>
      </c>
      <c r="L42" s="21">
        <v>6079</v>
      </c>
      <c r="M42" s="162">
        <v>5857</v>
      </c>
      <c r="N42" s="119">
        <f t="shared" si="17"/>
        <v>229</v>
      </c>
      <c r="O42" s="22">
        <f t="shared" si="18"/>
        <v>3.9098514597917022E-2</v>
      </c>
      <c r="P42" s="201">
        <v>2008.6</v>
      </c>
      <c r="Q42" s="150">
        <v>2424</v>
      </c>
      <c r="R42" s="162">
        <v>2343</v>
      </c>
      <c r="S42" s="21">
        <f t="shared" si="19"/>
        <v>81</v>
      </c>
      <c r="T42" s="22">
        <f t="shared" si="20"/>
        <v>3.4571062740076826E-2</v>
      </c>
      <c r="U42" s="200">
        <v>2349</v>
      </c>
      <c r="V42" s="162">
        <v>2258</v>
      </c>
      <c r="W42" s="120">
        <f t="shared" si="21"/>
        <v>91</v>
      </c>
      <c r="X42" s="121">
        <f t="shared" si="22"/>
        <v>4.0301151461470328E-2</v>
      </c>
      <c r="Y42" s="202">
        <f t="shared" si="23"/>
        <v>7.7524752475247523</v>
      </c>
      <c r="Z42" s="226">
        <v>2970</v>
      </c>
      <c r="AA42" s="21">
        <v>2165</v>
      </c>
      <c r="AB42" s="21">
        <v>145</v>
      </c>
      <c r="AC42" s="119">
        <f t="shared" si="24"/>
        <v>2310</v>
      </c>
      <c r="AD42" s="122">
        <f t="shared" si="25"/>
        <v>0.77777777777777779</v>
      </c>
      <c r="AE42" s="148">
        <f t="shared" si="26"/>
        <v>1.1145223152317683</v>
      </c>
      <c r="AF42" s="231">
        <v>345</v>
      </c>
      <c r="AG42" s="122">
        <f t="shared" si="27"/>
        <v>0.11616161616161616</v>
      </c>
      <c r="AH42" s="123">
        <f t="shared" si="28"/>
        <v>1.0666815074528573</v>
      </c>
      <c r="AI42" s="21">
        <v>105</v>
      </c>
      <c r="AJ42" s="21">
        <v>170</v>
      </c>
      <c r="AK42" s="119">
        <f t="shared" si="29"/>
        <v>275</v>
      </c>
      <c r="AL42" s="122">
        <f t="shared" si="30"/>
        <v>9.2592592592592587E-2</v>
      </c>
      <c r="AM42" s="149">
        <f t="shared" si="31"/>
        <v>0.54788516326977854</v>
      </c>
      <c r="AN42" s="236">
        <v>40</v>
      </c>
      <c r="AO42" s="23" t="s">
        <v>7</v>
      </c>
      <c r="AP42" s="24" t="s">
        <v>7</v>
      </c>
    </row>
    <row r="43" spans="1:42" x14ac:dyDescent="0.2">
      <c r="A43" s="106"/>
      <c r="B43" s="213">
        <v>9350129.0199999996</v>
      </c>
      <c r="C43" s="19"/>
      <c r="D43" s="19"/>
      <c r="E43" s="20"/>
      <c r="F43" s="20"/>
      <c r="G43" s="20"/>
      <c r="H43" s="203" t="s">
        <v>64</v>
      </c>
      <c r="I43" s="150">
        <v>2.8</v>
      </c>
      <c r="J43" s="119">
        <f t="shared" si="16"/>
        <v>280</v>
      </c>
      <c r="K43" s="221">
        <v>6523</v>
      </c>
      <c r="L43" s="21">
        <v>6418</v>
      </c>
      <c r="M43" s="162">
        <v>6353</v>
      </c>
      <c r="N43" s="119">
        <f t="shared" si="17"/>
        <v>170</v>
      </c>
      <c r="O43" s="22">
        <f t="shared" si="18"/>
        <v>2.6759011490634345E-2</v>
      </c>
      <c r="P43" s="201">
        <v>2332.6</v>
      </c>
      <c r="Q43" s="150">
        <v>2456</v>
      </c>
      <c r="R43" s="162">
        <v>2375</v>
      </c>
      <c r="S43" s="21">
        <f t="shared" si="19"/>
        <v>81</v>
      </c>
      <c r="T43" s="22">
        <f t="shared" si="20"/>
        <v>3.4105263157894736E-2</v>
      </c>
      <c r="U43" s="200">
        <v>2368</v>
      </c>
      <c r="V43" s="162">
        <v>2308</v>
      </c>
      <c r="W43" s="120">
        <f t="shared" si="21"/>
        <v>60</v>
      </c>
      <c r="X43" s="121">
        <f t="shared" si="22"/>
        <v>2.5996533795493933E-2</v>
      </c>
      <c r="Y43" s="202">
        <f t="shared" si="23"/>
        <v>8.4571428571428573</v>
      </c>
      <c r="Z43" s="226">
        <v>3405</v>
      </c>
      <c r="AA43" s="21">
        <v>2475</v>
      </c>
      <c r="AB43" s="21">
        <v>205</v>
      </c>
      <c r="AC43" s="119">
        <f t="shared" si="24"/>
        <v>2680</v>
      </c>
      <c r="AD43" s="122">
        <f t="shared" si="25"/>
        <v>0.78707782672540383</v>
      </c>
      <c r="AE43" s="148">
        <f t="shared" si="26"/>
        <v>1.1278488879123243</v>
      </c>
      <c r="AF43" s="231">
        <v>335</v>
      </c>
      <c r="AG43" s="122">
        <f t="shared" si="27"/>
        <v>9.8384728340675479E-2</v>
      </c>
      <c r="AH43" s="123">
        <f t="shared" si="28"/>
        <v>0.90344103159481615</v>
      </c>
      <c r="AI43" s="21">
        <v>115</v>
      </c>
      <c r="AJ43" s="21">
        <v>190</v>
      </c>
      <c r="AK43" s="119">
        <f t="shared" si="29"/>
        <v>305</v>
      </c>
      <c r="AL43" s="122">
        <f t="shared" si="30"/>
        <v>8.957415565345081E-2</v>
      </c>
      <c r="AM43" s="149">
        <f t="shared" si="31"/>
        <v>0.53002458966538935</v>
      </c>
      <c r="AN43" s="236">
        <v>80</v>
      </c>
      <c r="AO43" s="23" t="s">
        <v>7</v>
      </c>
      <c r="AP43" s="24" t="s">
        <v>7</v>
      </c>
    </row>
    <row r="44" spans="1:42" x14ac:dyDescent="0.2">
      <c r="A44" s="106"/>
      <c r="B44" s="213">
        <v>9350130.0099999998</v>
      </c>
      <c r="C44" s="19"/>
      <c r="D44" s="19"/>
      <c r="E44" s="20"/>
      <c r="F44" s="20"/>
      <c r="G44" s="20"/>
      <c r="H44" s="203" t="s">
        <v>65</v>
      </c>
      <c r="I44" s="150">
        <v>1.58</v>
      </c>
      <c r="J44" s="119">
        <f t="shared" si="16"/>
        <v>158</v>
      </c>
      <c r="K44" s="221">
        <v>3168</v>
      </c>
      <c r="L44" s="21">
        <v>3102</v>
      </c>
      <c r="M44" s="162">
        <v>3009</v>
      </c>
      <c r="N44" s="119">
        <f t="shared" si="17"/>
        <v>159</v>
      </c>
      <c r="O44" s="22">
        <f t="shared" si="18"/>
        <v>5.2841475573280158E-2</v>
      </c>
      <c r="P44" s="201">
        <v>2008.2</v>
      </c>
      <c r="Q44" s="150">
        <v>1432</v>
      </c>
      <c r="R44" s="162">
        <v>1359</v>
      </c>
      <c r="S44" s="21">
        <f t="shared" si="19"/>
        <v>73</v>
      </c>
      <c r="T44" s="22">
        <f t="shared" si="20"/>
        <v>5.3715967623252391E-2</v>
      </c>
      <c r="U44" s="200">
        <v>1343</v>
      </c>
      <c r="V44" s="162">
        <v>1305</v>
      </c>
      <c r="W44" s="120">
        <f t="shared" si="21"/>
        <v>38</v>
      </c>
      <c r="X44" s="121">
        <f t="shared" si="22"/>
        <v>2.9118773946360154E-2</v>
      </c>
      <c r="Y44" s="202">
        <f t="shared" si="23"/>
        <v>8.5</v>
      </c>
      <c r="Z44" s="226">
        <v>1490</v>
      </c>
      <c r="AA44" s="21">
        <v>1005</v>
      </c>
      <c r="AB44" s="21">
        <v>75</v>
      </c>
      <c r="AC44" s="119">
        <f t="shared" si="24"/>
        <v>1080</v>
      </c>
      <c r="AD44" s="122">
        <f t="shared" si="25"/>
        <v>0.72483221476510062</v>
      </c>
      <c r="AE44" s="148">
        <f t="shared" si="26"/>
        <v>1.0386535861987332</v>
      </c>
      <c r="AF44" s="231">
        <v>145</v>
      </c>
      <c r="AG44" s="122">
        <f t="shared" si="27"/>
        <v>9.7315436241610737E-2</v>
      </c>
      <c r="AH44" s="123">
        <f t="shared" si="28"/>
        <v>0.89362200405519499</v>
      </c>
      <c r="AI44" s="21">
        <v>90</v>
      </c>
      <c r="AJ44" s="21">
        <v>140</v>
      </c>
      <c r="AK44" s="119">
        <f t="shared" si="29"/>
        <v>230</v>
      </c>
      <c r="AL44" s="122">
        <f t="shared" si="30"/>
        <v>0.15436241610738255</v>
      </c>
      <c r="AM44" s="149">
        <f t="shared" si="31"/>
        <v>0.91338707755847659</v>
      </c>
      <c r="AN44" s="236">
        <v>30</v>
      </c>
      <c r="AO44" s="23" t="s">
        <v>7</v>
      </c>
      <c r="AP44" s="24" t="s">
        <v>7</v>
      </c>
    </row>
    <row r="45" spans="1:42" x14ac:dyDescent="0.2">
      <c r="A45" s="106"/>
      <c r="B45" s="213">
        <v>9350130.0199999996</v>
      </c>
      <c r="C45" s="19"/>
      <c r="D45" s="19"/>
      <c r="E45" s="20"/>
      <c r="F45" s="20"/>
      <c r="G45" s="20"/>
      <c r="H45" s="203" t="s">
        <v>66</v>
      </c>
      <c r="I45" s="150">
        <v>4.8099999999999996</v>
      </c>
      <c r="J45" s="119">
        <f t="shared" si="16"/>
        <v>480.99999999999994</v>
      </c>
      <c r="K45" s="221">
        <v>7568</v>
      </c>
      <c r="L45" s="21">
        <v>7083</v>
      </c>
      <c r="M45" s="162">
        <v>7240</v>
      </c>
      <c r="N45" s="119">
        <f t="shared" si="17"/>
        <v>328</v>
      </c>
      <c r="O45" s="22">
        <f t="shared" si="18"/>
        <v>4.5303867403314914E-2</v>
      </c>
      <c r="P45" s="201">
        <v>1572.5</v>
      </c>
      <c r="Q45" s="150">
        <v>3214</v>
      </c>
      <c r="R45" s="162">
        <v>3053</v>
      </c>
      <c r="S45" s="21">
        <f t="shared" si="19"/>
        <v>161</v>
      </c>
      <c r="T45" s="22">
        <f t="shared" si="20"/>
        <v>5.2735014739600392E-2</v>
      </c>
      <c r="U45" s="200">
        <v>3048</v>
      </c>
      <c r="V45" s="162">
        <v>2934</v>
      </c>
      <c r="W45" s="120">
        <f t="shared" si="21"/>
        <v>114</v>
      </c>
      <c r="X45" s="121">
        <f t="shared" si="22"/>
        <v>3.8854805725971372E-2</v>
      </c>
      <c r="Y45" s="202">
        <f t="shared" si="23"/>
        <v>6.3367983367983376</v>
      </c>
      <c r="Z45" s="226">
        <v>3650</v>
      </c>
      <c r="AA45" s="21">
        <v>2580</v>
      </c>
      <c r="AB45" s="21">
        <v>170</v>
      </c>
      <c r="AC45" s="119">
        <f t="shared" si="24"/>
        <v>2750</v>
      </c>
      <c r="AD45" s="122">
        <f t="shared" si="25"/>
        <v>0.75342465753424659</v>
      </c>
      <c r="AE45" s="148">
        <f t="shared" si="26"/>
        <v>1.0796253347157052</v>
      </c>
      <c r="AF45" s="231">
        <v>455</v>
      </c>
      <c r="AG45" s="122">
        <f t="shared" si="27"/>
        <v>0.12465753424657534</v>
      </c>
      <c r="AH45" s="123">
        <f t="shared" si="28"/>
        <v>1.1446972841742455</v>
      </c>
      <c r="AI45" s="21">
        <v>165</v>
      </c>
      <c r="AJ45" s="21">
        <v>220</v>
      </c>
      <c r="AK45" s="119">
        <f t="shared" si="29"/>
        <v>385</v>
      </c>
      <c r="AL45" s="122">
        <f t="shared" si="30"/>
        <v>0.10547945205479452</v>
      </c>
      <c r="AM45" s="149">
        <f t="shared" si="31"/>
        <v>0.62413876955499714</v>
      </c>
      <c r="AN45" s="236">
        <v>45</v>
      </c>
      <c r="AO45" s="23" t="s">
        <v>7</v>
      </c>
      <c r="AP45" s="24" t="s">
        <v>7</v>
      </c>
    </row>
    <row r="46" spans="1:42" x14ac:dyDescent="0.2">
      <c r="A46" s="106"/>
      <c r="B46" s="213">
        <v>9350131</v>
      </c>
      <c r="C46" s="19"/>
      <c r="D46" s="19"/>
      <c r="E46" s="20"/>
      <c r="F46" s="20"/>
      <c r="G46" s="20"/>
      <c r="H46" s="203" t="s">
        <v>67</v>
      </c>
      <c r="I46" s="150">
        <v>3.84</v>
      </c>
      <c r="J46" s="119">
        <f t="shared" si="16"/>
        <v>384</v>
      </c>
      <c r="K46" s="221">
        <v>5138</v>
      </c>
      <c r="L46" s="21">
        <v>5001</v>
      </c>
      <c r="M46" s="162">
        <v>5156</v>
      </c>
      <c r="N46" s="119">
        <f t="shared" si="17"/>
        <v>-18</v>
      </c>
      <c r="O46" s="22">
        <f t="shared" si="18"/>
        <v>-3.4910783553141972E-3</v>
      </c>
      <c r="P46" s="201">
        <v>1336.7</v>
      </c>
      <c r="Q46" s="150">
        <v>2242</v>
      </c>
      <c r="R46" s="162">
        <v>2206</v>
      </c>
      <c r="S46" s="21">
        <f t="shared" si="19"/>
        <v>36</v>
      </c>
      <c r="T46" s="22">
        <f t="shared" si="20"/>
        <v>1.6319129646418858E-2</v>
      </c>
      <c r="U46" s="200">
        <v>2106</v>
      </c>
      <c r="V46" s="162">
        <v>2141</v>
      </c>
      <c r="W46" s="120">
        <f t="shared" si="21"/>
        <v>-35</v>
      </c>
      <c r="X46" s="121">
        <f t="shared" si="22"/>
        <v>-1.6347501167678656E-2</v>
      </c>
      <c r="Y46" s="202">
        <f t="shared" si="23"/>
        <v>5.484375</v>
      </c>
      <c r="Z46" s="226">
        <v>2100</v>
      </c>
      <c r="AA46" s="21">
        <v>1475</v>
      </c>
      <c r="AB46" s="21">
        <v>90</v>
      </c>
      <c r="AC46" s="119">
        <f t="shared" si="24"/>
        <v>1565</v>
      </c>
      <c r="AD46" s="122">
        <f t="shared" si="25"/>
        <v>0.74523809523809526</v>
      </c>
      <c r="AE46" s="148">
        <f t="shared" si="26"/>
        <v>1.0678943408190107</v>
      </c>
      <c r="AF46" s="231">
        <v>235</v>
      </c>
      <c r="AG46" s="122">
        <f t="shared" si="27"/>
        <v>0.11190476190476191</v>
      </c>
      <c r="AH46" s="123">
        <f t="shared" si="28"/>
        <v>1.0275919366828459</v>
      </c>
      <c r="AI46" s="21">
        <v>95</v>
      </c>
      <c r="AJ46" s="21">
        <v>150</v>
      </c>
      <c r="AK46" s="119">
        <f t="shared" si="29"/>
        <v>245</v>
      </c>
      <c r="AL46" s="122">
        <f t="shared" si="30"/>
        <v>0.11666666666666667</v>
      </c>
      <c r="AM46" s="149">
        <f t="shared" si="31"/>
        <v>0.69033530571992108</v>
      </c>
      <c r="AN46" s="236">
        <v>50</v>
      </c>
      <c r="AO46" s="23" t="s">
        <v>7</v>
      </c>
      <c r="AP46" s="24" t="s">
        <v>7</v>
      </c>
    </row>
    <row r="47" spans="1:42" x14ac:dyDescent="0.2">
      <c r="A47" s="106"/>
      <c r="B47" s="213">
        <v>9350132.0099999998</v>
      </c>
      <c r="C47" s="19"/>
      <c r="D47" s="19"/>
      <c r="E47" s="20"/>
      <c r="F47" s="20"/>
      <c r="G47" s="20"/>
      <c r="H47" s="203" t="s">
        <v>68</v>
      </c>
      <c r="I47" s="150">
        <v>4.25</v>
      </c>
      <c r="J47" s="119">
        <f t="shared" si="16"/>
        <v>425</v>
      </c>
      <c r="K47" s="221">
        <v>3926</v>
      </c>
      <c r="L47" s="21">
        <v>3762</v>
      </c>
      <c r="M47" s="162">
        <v>3935</v>
      </c>
      <c r="N47" s="119">
        <f t="shared" si="17"/>
        <v>-9</v>
      </c>
      <c r="O47" s="22">
        <f t="shared" si="18"/>
        <v>-2.2871664548919949E-3</v>
      </c>
      <c r="P47" s="201">
        <v>924.8</v>
      </c>
      <c r="Q47" s="150">
        <v>1635</v>
      </c>
      <c r="R47" s="162">
        <v>1645</v>
      </c>
      <c r="S47" s="21">
        <f t="shared" si="19"/>
        <v>-10</v>
      </c>
      <c r="T47" s="22">
        <f t="shared" si="20"/>
        <v>-6.0790273556231003E-3</v>
      </c>
      <c r="U47" s="200">
        <v>1611</v>
      </c>
      <c r="V47" s="162">
        <v>1598</v>
      </c>
      <c r="W47" s="120">
        <f t="shared" si="21"/>
        <v>13</v>
      </c>
      <c r="X47" s="121">
        <f t="shared" si="22"/>
        <v>8.135168961201502E-3</v>
      </c>
      <c r="Y47" s="202">
        <f t="shared" si="23"/>
        <v>3.7905882352941176</v>
      </c>
      <c r="Z47" s="226">
        <v>1380</v>
      </c>
      <c r="AA47" s="21">
        <v>1070</v>
      </c>
      <c r="AB47" s="21">
        <v>60</v>
      </c>
      <c r="AC47" s="119">
        <f t="shared" si="24"/>
        <v>1130</v>
      </c>
      <c r="AD47" s="122">
        <f t="shared" si="25"/>
        <v>0.8188405797101449</v>
      </c>
      <c r="AE47" s="148">
        <f t="shared" si="26"/>
        <v>1.1733635554769237</v>
      </c>
      <c r="AF47" s="231">
        <v>125</v>
      </c>
      <c r="AG47" s="122">
        <f t="shared" si="27"/>
        <v>9.0579710144927536E-2</v>
      </c>
      <c r="AH47" s="123">
        <f t="shared" si="28"/>
        <v>0.83176960647316378</v>
      </c>
      <c r="AI47" s="21">
        <v>40</v>
      </c>
      <c r="AJ47" s="21">
        <v>60</v>
      </c>
      <c r="AK47" s="119">
        <f t="shared" si="29"/>
        <v>100</v>
      </c>
      <c r="AL47" s="122">
        <f t="shared" si="30"/>
        <v>7.2463768115942032E-2</v>
      </c>
      <c r="AM47" s="149">
        <f t="shared" si="31"/>
        <v>0.4287796929937398</v>
      </c>
      <c r="AN47" s="236">
        <v>25</v>
      </c>
      <c r="AO47" s="23" t="s">
        <v>7</v>
      </c>
      <c r="AP47" s="24" t="s">
        <v>7</v>
      </c>
    </row>
    <row r="48" spans="1:42" x14ac:dyDescent="0.2">
      <c r="A48" s="106"/>
      <c r="B48" s="213">
        <v>9350132.0299999993</v>
      </c>
      <c r="C48" s="19"/>
      <c r="D48" s="19"/>
      <c r="E48" s="20"/>
      <c r="F48" s="20"/>
      <c r="G48" s="20"/>
      <c r="H48" s="203" t="s">
        <v>69</v>
      </c>
      <c r="I48" s="150">
        <v>4.79</v>
      </c>
      <c r="J48" s="119">
        <f t="shared" si="16"/>
        <v>479</v>
      </c>
      <c r="K48" s="221">
        <v>6305</v>
      </c>
      <c r="L48" s="21">
        <v>6354</v>
      </c>
      <c r="M48" s="162">
        <v>6024</v>
      </c>
      <c r="N48" s="119">
        <f t="shared" si="17"/>
        <v>281</v>
      </c>
      <c r="O48" s="22">
        <f t="shared" si="18"/>
        <v>4.6646746347941567E-2</v>
      </c>
      <c r="P48" s="201">
        <v>1316.5</v>
      </c>
      <c r="Q48" s="150">
        <v>2517</v>
      </c>
      <c r="R48" s="162">
        <v>2354</v>
      </c>
      <c r="S48" s="21">
        <f t="shared" si="19"/>
        <v>163</v>
      </c>
      <c r="T48" s="22">
        <f t="shared" si="20"/>
        <v>6.924384027187766E-2</v>
      </c>
      <c r="U48" s="200">
        <v>2411</v>
      </c>
      <c r="V48" s="162">
        <v>2265</v>
      </c>
      <c r="W48" s="120">
        <f t="shared" si="21"/>
        <v>146</v>
      </c>
      <c r="X48" s="121">
        <f t="shared" si="22"/>
        <v>6.4459161147902871E-2</v>
      </c>
      <c r="Y48" s="202">
        <f t="shared" si="23"/>
        <v>5.0334029227557409</v>
      </c>
      <c r="Z48" s="226">
        <v>2480</v>
      </c>
      <c r="AA48" s="21">
        <v>2080</v>
      </c>
      <c r="AB48" s="21">
        <v>155</v>
      </c>
      <c r="AC48" s="119">
        <f t="shared" si="24"/>
        <v>2235</v>
      </c>
      <c r="AD48" s="122">
        <f t="shared" si="25"/>
        <v>0.90120967741935487</v>
      </c>
      <c r="AE48" s="148">
        <f t="shared" si="26"/>
        <v>1.2913949522400356</v>
      </c>
      <c r="AF48" s="231">
        <v>80</v>
      </c>
      <c r="AG48" s="122">
        <f t="shared" si="27"/>
        <v>3.2258064516129031E-2</v>
      </c>
      <c r="AH48" s="123">
        <f t="shared" si="28"/>
        <v>0.29621730501495896</v>
      </c>
      <c r="AI48" s="21">
        <v>70</v>
      </c>
      <c r="AJ48" s="21">
        <v>60</v>
      </c>
      <c r="AK48" s="119">
        <f t="shared" si="29"/>
        <v>130</v>
      </c>
      <c r="AL48" s="122">
        <f t="shared" si="30"/>
        <v>5.2419354838709679E-2</v>
      </c>
      <c r="AM48" s="149">
        <f t="shared" si="31"/>
        <v>0.31017369727047145</v>
      </c>
      <c r="AN48" s="236">
        <v>40</v>
      </c>
      <c r="AO48" s="23" t="s">
        <v>7</v>
      </c>
      <c r="AP48" s="24" t="s">
        <v>7</v>
      </c>
    </row>
    <row r="49" spans="1:44" x14ac:dyDescent="0.2">
      <c r="A49" s="106"/>
      <c r="B49" s="213">
        <v>9350132.0399999991</v>
      </c>
      <c r="C49" s="19"/>
      <c r="D49" s="19"/>
      <c r="E49" s="20"/>
      <c r="F49" s="20"/>
      <c r="G49" s="20"/>
      <c r="H49" s="203" t="s">
        <v>70</v>
      </c>
      <c r="I49" s="150">
        <v>6.21</v>
      </c>
      <c r="J49" s="119">
        <f t="shared" si="16"/>
        <v>621</v>
      </c>
      <c r="K49" s="221">
        <v>4243</v>
      </c>
      <c r="L49" s="21">
        <v>4198</v>
      </c>
      <c r="M49" s="162">
        <v>4088</v>
      </c>
      <c r="N49" s="119">
        <f t="shared" si="17"/>
        <v>155</v>
      </c>
      <c r="O49" s="22">
        <f t="shared" si="18"/>
        <v>3.7915851272015653E-2</v>
      </c>
      <c r="P49" s="201">
        <v>683.4</v>
      </c>
      <c r="Q49" s="150">
        <v>1831</v>
      </c>
      <c r="R49" s="162">
        <v>1734</v>
      </c>
      <c r="S49" s="21">
        <f t="shared" si="19"/>
        <v>97</v>
      </c>
      <c r="T49" s="22">
        <f t="shared" si="20"/>
        <v>5.5940023068050751E-2</v>
      </c>
      <c r="U49" s="200">
        <v>1743</v>
      </c>
      <c r="V49" s="162">
        <v>1651</v>
      </c>
      <c r="W49" s="120">
        <f t="shared" si="21"/>
        <v>92</v>
      </c>
      <c r="X49" s="121">
        <f t="shared" si="22"/>
        <v>5.5723803755299818E-2</v>
      </c>
      <c r="Y49" s="202">
        <f t="shared" si="23"/>
        <v>2.8067632850241546</v>
      </c>
      <c r="Z49" s="226">
        <v>1675</v>
      </c>
      <c r="AA49" s="21">
        <v>1400</v>
      </c>
      <c r="AB49" s="21">
        <v>45</v>
      </c>
      <c r="AC49" s="119">
        <f t="shared" si="24"/>
        <v>1445</v>
      </c>
      <c r="AD49" s="122">
        <f t="shared" si="25"/>
        <v>0.86268656716417913</v>
      </c>
      <c r="AE49" s="148">
        <f t="shared" si="26"/>
        <v>1.2361929816280723</v>
      </c>
      <c r="AF49" s="231">
        <v>45</v>
      </c>
      <c r="AG49" s="122">
        <f t="shared" si="27"/>
        <v>2.6865671641791045E-2</v>
      </c>
      <c r="AH49" s="123">
        <f t="shared" si="28"/>
        <v>0.24670038238559269</v>
      </c>
      <c r="AI49" s="21">
        <v>45</v>
      </c>
      <c r="AJ49" s="21">
        <v>70</v>
      </c>
      <c r="AK49" s="119">
        <f t="shared" si="29"/>
        <v>115</v>
      </c>
      <c r="AL49" s="122">
        <f t="shared" si="30"/>
        <v>6.8656716417910449E-2</v>
      </c>
      <c r="AM49" s="149">
        <f t="shared" si="31"/>
        <v>0.40625275986929255</v>
      </c>
      <c r="AN49" s="236">
        <v>60</v>
      </c>
      <c r="AO49" s="23" t="s">
        <v>7</v>
      </c>
      <c r="AP49" s="24" t="s">
        <v>7</v>
      </c>
    </row>
    <row r="50" spans="1:44" x14ac:dyDescent="0.2">
      <c r="A50" s="106"/>
      <c r="B50" s="213">
        <v>9350133</v>
      </c>
      <c r="C50" s="19"/>
      <c r="D50" s="19"/>
      <c r="E50" s="20"/>
      <c r="F50" s="20"/>
      <c r="G50" s="20"/>
      <c r="H50" s="203" t="s">
        <v>71</v>
      </c>
      <c r="I50" s="150">
        <v>33.39</v>
      </c>
      <c r="J50" s="119">
        <f t="shared" si="16"/>
        <v>3339</v>
      </c>
      <c r="K50" s="221">
        <v>7787</v>
      </c>
      <c r="L50" s="21">
        <v>7467</v>
      </c>
      <c r="M50" s="162">
        <v>6755</v>
      </c>
      <c r="N50" s="119">
        <f t="shared" si="17"/>
        <v>1032</v>
      </c>
      <c r="O50" s="22">
        <f t="shared" si="18"/>
        <v>0.15277572168763878</v>
      </c>
      <c r="P50" s="201">
        <v>233.2</v>
      </c>
      <c r="Q50" s="150">
        <v>3342</v>
      </c>
      <c r="R50" s="162">
        <v>2831</v>
      </c>
      <c r="S50" s="21">
        <f t="shared" si="19"/>
        <v>511</v>
      </c>
      <c r="T50" s="22">
        <f t="shared" si="20"/>
        <v>0.18050158954433063</v>
      </c>
      <c r="U50" s="200">
        <v>3233</v>
      </c>
      <c r="V50" s="162">
        <v>2727</v>
      </c>
      <c r="W50" s="120">
        <f t="shared" si="21"/>
        <v>506</v>
      </c>
      <c r="X50" s="121">
        <f t="shared" si="22"/>
        <v>0.18555188852218554</v>
      </c>
      <c r="Y50" s="202">
        <f t="shared" si="23"/>
        <v>0.96825396825396826</v>
      </c>
      <c r="Z50" s="226">
        <v>3500</v>
      </c>
      <c r="AA50" s="21">
        <v>2710</v>
      </c>
      <c r="AB50" s="21">
        <v>160</v>
      </c>
      <c r="AC50" s="119">
        <f t="shared" si="24"/>
        <v>2870</v>
      </c>
      <c r="AD50" s="122">
        <f t="shared" si="25"/>
        <v>0.82</v>
      </c>
      <c r="AE50" s="148">
        <f t="shared" si="26"/>
        <v>1.1750249552014929</v>
      </c>
      <c r="AF50" s="231">
        <v>230</v>
      </c>
      <c r="AG50" s="122">
        <f t="shared" si="27"/>
        <v>6.5714285714285711E-2</v>
      </c>
      <c r="AH50" s="123">
        <f t="shared" si="28"/>
        <v>0.60343696707333072</v>
      </c>
      <c r="AI50" s="21">
        <v>160</v>
      </c>
      <c r="AJ50" s="21">
        <v>145</v>
      </c>
      <c r="AK50" s="119">
        <f t="shared" si="29"/>
        <v>305</v>
      </c>
      <c r="AL50" s="122">
        <f t="shared" si="30"/>
        <v>8.7142857142857147E-2</v>
      </c>
      <c r="AM50" s="149">
        <f t="shared" si="31"/>
        <v>0.51563820794590021</v>
      </c>
      <c r="AN50" s="236">
        <v>90</v>
      </c>
      <c r="AO50" s="23" t="s">
        <v>7</v>
      </c>
      <c r="AP50" s="24" t="s">
        <v>7</v>
      </c>
    </row>
    <row r="51" spans="1:44" x14ac:dyDescent="0.2">
      <c r="A51" s="106"/>
      <c r="B51" s="213">
        <v>9350150.0199999996</v>
      </c>
      <c r="C51" s="19">
        <v>9350150.0099999998</v>
      </c>
      <c r="D51" s="150">
        <v>4.2909990000000002E-3</v>
      </c>
      <c r="E51" s="161">
        <v>5233</v>
      </c>
      <c r="F51" s="161">
        <v>2483</v>
      </c>
      <c r="G51" s="161">
        <v>2380</v>
      </c>
      <c r="H51" s="203" t="s">
        <v>73</v>
      </c>
      <c r="I51" s="150">
        <v>12.48</v>
      </c>
      <c r="J51" s="119">
        <f t="shared" si="16"/>
        <v>1248</v>
      </c>
      <c r="K51" s="221">
        <v>6563</v>
      </c>
      <c r="L51" s="21">
        <v>5794</v>
      </c>
      <c r="M51" s="162">
        <v>5178</v>
      </c>
      <c r="N51" s="119">
        <f t="shared" si="17"/>
        <v>1385</v>
      </c>
      <c r="O51" s="22">
        <f t="shared" si="18"/>
        <v>0.26747779065276167</v>
      </c>
      <c r="P51" s="201">
        <v>526</v>
      </c>
      <c r="Q51" s="150">
        <v>2505</v>
      </c>
      <c r="R51" s="162">
        <v>1934</v>
      </c>
      <c r="S51" s="21">
        <f t="shared" si="19"/>
        <v>571</v>
      </c>
      <c r="T51" s="22">
        <f t="shared" si="20"/>
        <v>0.29524301964839711</v>
      </c>
      <c r="U51" s="200">
        <v>2428</v>
      </c>
      <c r="V51" s="162">
        <v>1834</v>
      </c>
      <c r="W51" s="120">
        <f t="shared" si="21"/>
        <v>594</v>
      </c>
      <c r="X51" s="121">
        <f t="shared" si="22"/>
        <v>0.32388222464558342</v>
      </c>
      <c r="Y51" s="202">
        <f t="shared" si="23"/>
        <v>1.9455128205128205</v>
      </c>
      <c r="Z51" s="226">
        <v>3060</v>
      </c>
      <c r="AA51" s="21">
        <v>2340</v>
      </c>
      <c r="AB51" s="21">
        <v>150</v>
      </c>
      <c r="AC51" s="119">
        <f t="shared" si="24"/>
        <v>2490</v>
      </c>
      <c r="AD51" s="122">
        <f t="shared" si="25"/>
        <v>0.81372549019607843</v>
      </c>
      <c r="AE51" s="148">
        <f t="shared" si="26"/>
        <v>1.1660338508097072</v>
      </c>
      <c r="AF51" s="231">
        <v>225</v>
      </c>
      <c r="AG51" s="122">
        <f t="shared" si="27"/>
        <v>7.3529411764705885E-2</v>
      </c>
      <c r="AH51" s="123">
        <f t="shared" si="28"/>
        <v>0.67520120996056832</v>
      </c>
      <c r="AI51" s="21">
        <v>115</v>
      </c>
      <c r="AJ51" s="21">
        <v>170</v>
      </c>
      <c r="AK51" s="119">
        <f t="shared" si="29"/>
        <v>285</v>
      </c>
      <c r="AL51" s="122">
        <f t="shared" si="30"/>
        <v>9.3137254901960786E-2</v>
      </c>
      <c r="AM51" s="149">
        <f t="shared" si="31"/>
        <v>0.55110801717136559</v>
      </c>
      <c r="AN51" s="236">
        <v>65</v>
      </c>
      <c r="AO51" s="23" t="s">
        <v>7</v>
      </c>
      <c r="AP51" s="24" t="s">
        <v>7</v>
      </c>
      <c r="AQ51" s="104" t="s">
        <v>99</v>
      </c>
    </row>
    <row r="52" spans="1:44" x14ac:dyDescent="0.2">
      <c r="A52" s="207" t="s">
        <v>105</v>
      </c>
      <c r="B52" s="215">
        <v>9350150.0299999993</v>
      </c>
      <c r="C52" s="216">
        <v>9350150.0099999998</v>
      </c>
      <c r="D52" s="157">
        <v>4.2909990000000002E-3</v>
      </c>
      <c r="E52" s="167">
        <v>5233</v>
      </c>
      <c r="F52" s="167">
        <v>2483</v>
      </c>
      <c r="G52" s="167">
        <v>2380</v>
      </c>
      <c r="H52" s="218"/>
      <c r="I52" s="157">
        <v>0.22</v>
      </c>
      <c r="J52" s="134">
        <f t="shared" si="16"/>
        <v>22</v>
      </c>
      <c r="K52" s="223"/>
      <c r="L52" s="101"/>
      <c r="M52" s="168" t="s">
        <v>96</v>
      </c>
      <c r="N52" s="134"/>
      <c r="O52" s="102"/>
      <c r="P52" s="209"/>
      <c r="Q52" s="157"/>
      <c r="R52" s="168" t="s">
        <v>96</v>
      </c>
      <c r="S52" s="101"/>
      <c r="T52" s="102"/>
      <c r="U52" s="208"/>
      <c r="V52" s="168" t="s">
        <v>96</v>
      </c>
      <c r="W52" s="135"/>
      <c r="X52" s="136"/>
      <c r="Y52" s="210">
        <f t="shared" si="23"/>
        <v>0</v>
      </c>
      <c r="Z52" s="228"/>
      <c r="AA52" s="101"/>
      <c r="AB52" s="101"/>
      <c r="AC52" s="134"/>
      <c r="AD52" s="137"/>
      <c r="AE52" s="155"/>
      <c r="AF52" s="233"/>
      <c r="AG52" s="137"/>
      <c r="AH52" s="138"/>
      <c r="AI52" s="101"/>
      <c r="AJ52" s="101"/>
      <c r="AK52" s="134"/>
      <c r="AL52" s="137"/>
      <c r="AM52" s="156"/>
      <c r="AN52" s="238"/>
      <c r="AO52" s="103" t="s">
        <v>95</v>
      </c>
      <c r="AP52" s="24" t="s">
        <v>7</v>
      </c>
      <c r="AQ52" s="104" t="s">
        <v>97</v>
      </c>
    </row>
    <row r="53" spans="1:44" x14ac:dyDescent="0.2">
      <c r="A53" s="106"/>
      <c r="B53" s="213">
        <v>9350150.0399999991</v>
      </c>
      <c r="C53" s="19">
        <v>9350150.0099999998</v>
      </c>
      <c r="D53" s="150">
        <v>0.31037991799999998</v>
      </c>
      <c r="E53" s="161">
        <v>5233</v>
      </c>
      <c r="F53" s="161">
        <v>2483</v>
      </c>
      <c r="G53" s="161">
        <v>2380</v>
      </c>
      <c r="H53" s="203"/>
      <c r="I53" s="150">
        <v>0.71</v>
      </c>
      <c r="J53" s="119">
        <f t="shared" si="16"/>
        <v>71</v>
      </c>
      <c r="K53" s="221">
        <v>1842</v>
      </c>
      <c r="L53" s="21">
        <v>1678</v>
      </c>
      <c r="M53" s="162">
        <f>E53*D53</f>
        <v>1624.2181108939999</v>
      </c>
      <c r="N53" s="119">
        <f t="shared" ref="N53:N80" si="32">K53-M53</f>
        <v>217.78188910600011</v>
      </c>
      <c r="O53" s="22">
        <f t="shared" ref="O53:O80" si="33">N53/M53</f>
        <v>0.13408414032899121</v>
      </c>
      <c r="P53" s="201">
        <v>2594.4</v>
      </c>
      <c r="Q53" s="150">
        <v>917</v>
      </c>
      <c r="R53" s="162">
        <f>D53*F53</f>
        <v>770.67333639399999</v>
      </c>
      <c r="S53" s="21">
        <f t="shared" ref="S53:S80" si="34">Q53-R53</f>
        <v>146.32666360600001</v>
      </c>
      <c r="T53" s="22">
        <f t="shared" ref="T53:T80" si="35">S53/R53</f>
        <v>0.18986859502713066</v>
      </c>
      <c r="U53" s="200">
        <v>891</v>
      </c>
      <c r="V53" s="162">
        <f>D53*G53</f>
        <v>738.70420483999999</v>
      </c>
      <c r="W53" s="120">
        <f t="shared" ref="W53:W80" si="36">U53-V53</f>
        <v>152.29579516000001</v>
      </c>
      <c r="X53" s="121">
        <f t="shared" ref="X53:X80" si="37">W53/V53</f>
        <v>0.20616614087500232</v>
      </c>
      <c r="Y53" s="202">
        <f t="shared" si="23"/>
        <v>12.549295774647888</v>
      </c>
      <c r="Z53" s="226">
        <v>710</v>
      </c>
      <c r="AA53" s="21">
        <v>495</v>
      </c>
      <c r="AB53" s="21">
        <v>30</v>
      </c>
      <c r="AC53" s="119">
        <f t="shared" ref="AC53:AC80" si="38">AA53+AB53</f>
        <v>525</v>
      </c>
      <c r="AD53" s="122">
        <f t="shared" ref="AD53:AD80" si="39">AC53/Z53</f>
        <v>0.73943661971830987</v>
      </c>
      <c r="AE53" s="148">
        <f t="shared" ref="AE53:AE80" si="40">AD53/0.697857519</f>
        <v>1.0595810743400613</v>
      </c>
      <c r="AF53" s="231">
        <v>105</v>
      </c>
      <c r="AG53" s="122">
        <f t="shared" ref="AG53:AG80" si="41">AF53/Z53</f>
        <v>0.14788732394366197</v>
      </c>
      <c r="AH53" s="123">
        <f t="shared" ref="AH53:AH80" si="42">AG53/0.1089</f>
        <v>1.3580103208784386</v>
      </c>
      <c r="AI53" s="21">
        <v>50</v>
      </c>
      <c r="AJ53" s="21">
        <v>25</v>
      </c>
      <c r="AK53" s="119">
        <f t="shared" ref="AK53:AK80" si="43">AI53+AJ53</f>
        <v>75</v>
      </c>
      <c r="AL53" s="122">
        <f t="shared" ref="AL53:AL80" si="44">AK53/Z53</f>
        <v>0.10563380281690141</v>
      </c>
      <c r="AM53" s="149">
        <f t="shared" ref="AM53:AM80" si="45">AL53/0.169</f>
        <v>0.6250520876739728</v>
      </c>
      <c r="AN53" s="236">
        <v>10</v>
      </c>
      <c r="AO53" s="23" t="s">
        <v>7</v>
      </c>
      <c r="AP53" s="24" t="s">
        <v>7</v>
      </c>
      <c r="AQ53" s="104" t="s">
        <v>98</v>
      </c>
    </row>
    <row r="54" spans="1:44" x14ac:dyDescent="0.2">
      <c r="A54" s="106"/>
      <c r="B54" s="213">
        <v>9350150.0500000007</v>
      </c>
      <c r="C54" s="19">
        <v>9350150.0099999998</v>
      </c>
      <c r="D54" s="24">
        <v>0.68532908199999998</v>
      </c>
      <c r="E54" s="161">
        <v>5233</v>
      </c>
      <c r="F54" s="161">
        <v>2483</v>
      </c>
      <c r="G54" s="161">
        <v>2380</v>
      </c>
      <c r="H54" s="203"/>
      <c r="I54" s="150">
        <v>1.88</v>
      </c>
      <c r="J54" s="119">
        <f t="shared" si="16"/>
        <v>188</v>
      </c>
      <c r="K54" s="221">
        <v>3845</v>
      </c>
      <c r="L54" s="21">
        <v>3587</v>
      </c>
      <c r="M54" s="162">
        <f>E54*D54</f>
        <v>3586.327086106</v>
      </c>
      <c r="N54" s="119">
        <f t="shared" si="32"/>
        <v>258.67291389399998</v>
      </c>
      <c r="O54" s="22">
        <f t="shared" si="33"/>
        <v>7.2127529832998194E-2</v>
      </c>
      <c r="P54" s="201">
        <v>2041.6</v>
      </c>
      <c r="Q54" s="150">
        <v>1794</v>
      </c>
      <c r="R54" s="162">
        <f>D54*F54</f>
        <v>1701.6721106059999</v>
      </c>
      <c r="S54" s="21">
        <f t="shared" si="34"/>
        <v>92.327889394000067</v>
      </c>
      <c r="T54" s="22">
        <f t="shared" si="35"/>
        <v>5.4257156133986489E-2</v>
      </c>
      <c r="U54" s="200">
        <v>1726</v>
      </c>
      <c r="V54" s="162">
        <f>D54*G54</f>
        <v>1631.08321516</v>
      </c>
      <c r="W54" s="120">
        <f t="shared" si="36"/>
        <v>94.916784839999991</v>
      </c>
      <c r="X54" s="121">
        <f t="shared" si="37"/>
        <v>5.8192484575772668E-2</v>
      </c>
      <c r="Y54" s="202">
        <f t="shared" si="23"/>
        <v>9.1808510638297864</v>
      </c>
      <c r="Z54" s="226">
        <v>1835</v>
      </c>
      <c r="AA54" s="21">
        <v>1225</v>
      </c>
      <c r="AB54" s="21">
        <v>160</v>
      </c>
      <c r="AC54" s="119">
        <f t="shared" si="38"/>
        <v>1385</v>
      </c>
      <c r="AD54" s="122">
        <f t="shared" si="39"/>
        <v>0.75476839237057225</v>
      </c>
      <c r="AE54" s="148">
        <f t="shared" si="40"/>
        <v>1.0815508493082127</v>
      </c>
      <c r="AF54" s="231">
        <v>205</v>
      </c>
      <c r="AG54" s="122">
        <f t="shared" si="41"/>
        <v>0.11171662125340599</v>
      </c>
      <c r="AH54" s="123">
        <f t="shared" si="42"/>
        <v>1.0258642906648852</v>
      </c>
      <c r="AI54" s="21">
        <v>115</v>
      </c>
      <c r="AJ54" s="21">
        <v>90</v>
      </c>
      <c r="AK54" s="119">
        <f t="shared" si="43"/>
        <v>205</v>
      </c>
      <c r="AL54" s="122">
        <f t="shared" si="44"/>
        <v>0.11171662125340599</v>
      </c>
      <c r="AM54" s="149">
        <f t="shared" si="45"/>
        <v>0.66104509617399987</v>
      </c>
      <c r="AN54" s="236">
        <v>30</v>
      </c>
      <c r="AO54" s="23" t="s">
        <v>7</v>
      </c>
      <c r="AP54" s="24" t="s">
        <v>7</v>
      </c>
      <c r="AQ54" s="104" t="s">
        <v>98</v>
      </c>
      <c r="AR54" s="151" t="s">
        <v>138</v>
      </c>
    </row>
    <row r="55" spans="1:44" x14ac:dyDescent="0.2">
      <c r="A55" s="106" t="s">
        <v>109</v>
      </c>
      <c r="B55" s="213">
        <v>9350151.0199999996</v>
      </c>
      <c r="C55" s="19"/>
      <c r="D55" s="19"/>
      <c r="E55" s="20"/>
      <c r="F55" s="20"/>
      <c r="G55" s="20"/>
      <c r="H55" s="203" t="s">
        <v>74</v>
      </c>
      <c r="I55" s="150">
        <v>6.39</v>
      </c>
      <c r="J55" s="119">
        <f t="shared" si="16"/>
        <v>639</v>
      </c>
      <c r="K55" s="221">
        <v>9363</v>
      </c>
      <c r="L55" s="21">
        <v>7803</v>
      </c>
      <c r="M55" s="162">
        <v>6336</v>
      </c>
      <c r="N55" s="119">
        <f t="shared" si="32"/>
        <v>3027</v>
      </c>
      <c r="O55" s="22">
        <f t="shared" si="33"/>
        <v>0.4777462121212121</v>
      </c>
      <c r="P55" s="201">
        <v>1465.3</v>
      </c>
      <c r="Q55" s="150">
        <v>4129</v>
      </c>
      <c r="R55" s="162">
        <v>2675</v>
      </c>
      <c r="S55" s="21">
        <f t="shared" si="34"/>
        <v>1454</v>
      </c>
      <c r="T55" s="22">
        <f t="shared" si="35"/>
        <v>0.54355140186915885</v>
      </c>
      <c r="U55" s="200">
        <v>3964</v>
      </c>
      <c r="V55" s="162">
        <v>2573</v>
      </c>
      <c r="W55" s="120">
        <f t="shared" si="36"/>
        <v>1391</v>
      </c>
      <c r="X55" s="121">
        <f t="shared" si="37"/>
        <v>0.54061406917994559</v>
      </c>
      <c r="Y55" s="202">
        <f t="shared" si="23"/>
        <v>6.2034428794992174</v>
      </c>
      <c r="Z55" s="226">
        <v>4730</v>
      </c>
      <c r="AA55" s="21">
        <v>3545</v>
      </c>
      <c r="AB55" s="21">
        <v>230</v>
      </c>
      <c r="AC55" s="119">
        <f t="shared" si="38"/>
        <v>3775</v>
      </c>
      <c r="AD55" s="122">
        <f t="shared" si="39"/>
        <v>0.79809725158562372</v>
      </c>
      <c r="AE55" s="148">
        <f t="shared" si="40"/>
        <v>1.1436392527936976</v>
      </c>
      <c r="AF55" s="231">
        <v>470</v>
      </c>
      <c r="AG55" s="122">
        <f t="shared" si="41"/>
        <v>9.9365750528541227E-2</v>
      </c>
      <c r="AH55" s="123">
        <f t="shared" si="42"/>
        <v>0.91244949980294976</v>
      </c>
      <c r="AI55" s="21">
        <v>295</v>
      </c>
      <c r="AJ55" s="21">
        <v>125</v>
      </c>
      <c r="AK55" s="119">
        <f t="shared" si="43"/>
        <v>420</v>
      </c>
      <c r="AL55" s="122">
        <f t="shared" si="44"/>
        <v>8.8794926004228336E-2</v>
      </c>
      <c r="AM55" s="149">
        <f t="shared" si="45"/>
        <v>0.52541376333862921</v>
      </c>
      <c r="AN55" s="236">
        <v>75</v>
      </c>
      <c r="AO55" s="23" t="s">
        <v>7</v>
      </c>
      <c r="AP55" s="24" t="s">
        <v>7</v>
      </c>
    </row>
    <row r="56" spans="1:44" x14ac:dyDescent="0.2">
      <c r="A56" s="106" t="s">
        <v>110</v>
      </c>
      <c r="B56" s="213">
        <v>9350151.0299999993</v>
      </c>
      <c r="C56" s="19"/>
      <c r="D56" s="19"/>
      <c r="E56" s="20"/>
      <c r="F56" s="20"/>
      <c r="G56" s="20"/>
      <c r="H56" s="203" t="s">
        <v>75</v>
      </c>
      <c r="I56" s="150">
        <v>16.72</v>
      </c>
      <c r="J56" s="119">
        <f t="shared" si="16"/>
        <v>1672</v>
      </c>
      <c r="K56" s="221">
        <v>10030</v>
      </c>
      <c r="L56" s="21">
        <v>8791</v>
      </c>
      <c r="M56" s="162">
        <v>6245</v>
      </c>
      <c r="N56" s="119">
        <f t="shared" si="32"/>
        <v>3785</v>
      </c>
      <c r="O56" s="22">
        <f t="shared" si="33"/>
        <v>0.60608486789431548</v>
      </c>
      <c r="P56" s="201">
        <v>600.1</v>
      </c>
      <c r="Q56" s="150">
        <v>4243</v>
      </c>
      <c r="R56" s="162">
        <v>2486</v>
      </c>
      <c r="S56" s="21">
        <f t="shared" si="34"/>
        <v>1757</v>
      </c>
      <c r="T56" s="22">
        <f t="shared" si="35"/>
        <v>0.70675784392598551</v>
      </c>
      <c r="U56" s="200">
        <v>3897</v>
      </c>
      <c r="V56" s="162">
        <v>2337</v>
      </c>
      <c r="W56" s="120">
        <f t="shared" si="36"/>
        <v>1560</v>
      </c>
      <c r="X56" s="121">
        <f t="shared" si="37"/>
        <v>0.66752246469833121</v>
      </c>
      <c r="Y56" s="202">
        <f t="shared" si="23"/>
        <v>2.3307416267942584</v>
      </c>
      <c r="Z56" s="226">
        <v>5070</v>
      </c>
      <c r="AA56" s="21">
        <v>4195</v>
      </c>
      <c r="AB56" s="21">
        <v>245</v>
      </c>
      <c r="AC56" s="119">
        <f t="shared" si="38"/>
        <v>4440</v>
      </c>
      <c r="AD56" s="122">
        <f t="shared" si="39"/>
        <v>0.87573964497041423</v>
      </c>
      <c r="AE56" s="148">
        <f t="shared" si="40"/>
        <v>1.2548974842677223</v>
      </c>
      <c r="AF56" s="231">
        <v>190</v>
      </c>
      <c r="AG56" s="122">
        <f t="shared" si="41"/>
        <v>3.7475345167652857E-2</v>
      </c>
      <c r="AH56" s="123">
        <f t="shared" si="42"/>
        <v>0.34412621825209239</v>
      </c>
      <c r="AI56" s="21">
        <v>215</v>
      </c>
      <c r="AJ56" s="21">
        <v>115</v>
      </c>
      <c r="AK56" s="119">
        <f t="shared" si="43"/>
        <v>330</v>
      </c>
      <c r="AL56" s="122">
        <f t="shared" si="44"/>
        <v>6.5088757396449703E-2</v>
      </c>
      <c r="AM56" s="149">
        <f t="shared" si="45"/>
        <v>0.38514057631035326</v>
      </c>
      <c r="AN56" s="236">
        <v>100</v>
      </c>
      <c r="AO56" s="23" t="s">
        <v>7</v>
      </c>
      <c r="AP56" s="24" t="s">
        <v>7</v>
      </c>
    </row>
    <row r="57" spans="1:44" x14ac:dyDescent="0.2">
      <c r="A57" s="106"/>
      <c r="B57" s="213">
        <v>9350151.0399999991</v>
      </c>
      <c r="C57" s="19"/>
      <c r="D57" s="150"/>
      <c r="E57" s="20"/>
      <c r="F57" s="20"/>
      <c r="G57" s="20"/>
      <c r="H57" s="203" t="s">
        <v>76</v>
      </c>
      <c r="I57" s="150">
        <v>3.25</v>
      </c>
      <c r="J57" s="119">
        <f t="shared" si="16"/>
        <v>325</v>
      </c>
      <c r="K57" s="221">
        <v>8229</v>
      </c>
      <c r="L57" s="21">
        <v>7281</v>
      </c>
      <c r="M57" s="162">
        <v>6177</v>
      </c>
      <c r="N57" s="119">
        <f t="shared" si="32"/>
        <v>2052</v>
      </c>
      <c r="O57" s="22">
        <f t="shared" si="33"/>
        <v>0.3322000971345313</v>
      </c>
      <c r="P57" s="201">
        <v>2529.4</v>
      </c>
      <c r="Q57" s="150">
        <v>3494</v>
      </c>
      <c r="R57" s="162">
        <v>2489</v>
      </c>
      <c r="S57" s="21">
        <f t="shared" si="34"/>
        <v>1005</v>
      </c>
      <c r="T57" s="22">
        <f t="shared" si="35"/>
        <v>0.40377661711530738</v>
      </c>
      <c r="U57" s="200">
        <v>3402</v>
      </c>
      <c r="V57" s="162">
        <v>2363</v>
      </c>
      <c r="W57" s="120">
        <f t="shared" si="36"/>
        <v>1039</v>
      </c>
      <c r="X57" s="121">
        <f t="shared" si="37"/>
        <v>0.43969530258146422</v>
      </c>
      <c r="Y57" s="202">
        <f t="shared" si="23"/>
        <v>10.467692307692309</v>
      </c>
      <c r="Z57" s="226">
        <v>4405</v>
      </c>
      <c r="AA57" s="21">
        <v>3405</v>
      </c>
      <c r="AB57" s="21">
        <v>220</v>
      </c>
      <c r="AC57" s="119">
        <f t="shared" si="38"/>
        <v>3625</v>
      </c>
      <c r="AD57" s="122">
        <f t="shared" si="39"/>
        <v>0.82292849035187288</v>
      </c>
      <c r="AE57" s="148">
        <f t="shared" si="40"/>
        <v>1.1792213567191971</v>
      </c>
      <c r="AF57" s="231">
        <v>355</v>
      </c>
      <c r="AG57" s="122">
        <f t="shared" si="41"/>
        <v>8.0590238365493755E-2</v>
      </c>
      <c r="AH57" s="123">
        <f t="shared" si="42"/>
        <v>0.74003891979333114</v>
      </c>
      <c r="AI57" s="21">
        <v>215</v>
      </c>
      <c r="AJ57" s="21">
        <v>120</v>
      </c>
      <c r="AK57" s="119">
        <f t="shared" si="43"/>
        <v>335</v>
      </c>
      <c r="AL57" s="122">
        <f t="shared" si="44"/>
        <v>7.6049943246311008E-2</v>
      </c>
      <c r="AM57" s="149">
        <f t="shared" si="45"/>
        <v>0.44999966417935505</v>
      </c>
      <c r="AN57" s="236">
        <v>100</v>
      </c>
      <c r="AO57" s="23" t="s">
        <v>7</v>
      </c>
      <c r="AP57" s="24" t="s">
        <v>7</v>
      </c>
    </row>
    <row r="58" spans="1:44" x14ac:dyDescent="0.2">
      <c r="A58" s="106"/>
      <c r="B58" s="213">
        <v>9350152</v>
      </c>
      <c r="C58" s="19"/>
      <c r="D58" s="150"/>
      <c r="E58" s="20"/>
      <c r="F58" s="20"/>
      <c r="G58" s="20"/>
      <c r="H58" s="203" t="s">
        <v>77</v>
      </c>
      <c r="I58" s="150">
        <v>3.53</v>
      </c>
      <c r="J58" s="119">
        <f t="shared" si="16"/>
        <v>353</v>
      </c>
      <c r="K58" s="221">
        <v>5827</v>
      </c>
      <c r="L58" s="21">
        <v>5712</v>
      </c>
      <c r="M58" s="162">
        <v>5443</v>
      </c>
      <c r="N58" s="119">
        <f t="shared" si="32"/>
        <v>384</v>
      </c>
      <c r="O58" s="22">
        <f t="shared" si="33"/>
        <v>7.0549329413926137E-2</v>
      </c>
      <c r="P58" s="201">
        <v>1649.5</v>
      </c>
      <c r="Q58" s="150">
        <v>2373</v>
      </c>
      <c r="R58" s="162">
        <v>2256</v>
      </c>
      <c r="S58" s="21">
        <f t="shared" si="34"/>
        <v>117</v>
      </c>
      <c r="T58" s="22">
        <f t="shared" si="35"/>
        <v>5.1861702127659573E-2</v>
      </c>
      <c r="U58" s="200">
        <v>2316</v>
      </c>
      <c r="V58" s="162">
        <v>2158</v>
      </c>
      <c r="W58" s="120">
        <f t="shared" si="36"/>
        <v>158</v>
      </c>
      <c r="X58" s="121">
        <f t="shared" si="37"/>
        <v>7.3215940685820199E-2</v>
      </c>
      <c r="Y58" s="202">
        <f t="shared" si="23"/>
        <v>6.5609065155807365</v>
      </c>
      <c r="Z58" s="226">
        <v>2800</v>
      </c>
      <c r="AA58" s="21">
        <v>2195</v>
      </c>
      <c r="AB58" s="21">
        <v>125</v>
      </c>
      <c r="AC58" s="119">
        <f t="shared" si="38"/>
        <v>2320</v>
      </c>
      <c r="AD58" s="122">
        <f t="shared" si="39"/>
        <v>0.82857142857142863</v>
      </c>
      <c r="AE58" s="148">
        <f t="shared" si="40"/>
        <v>1.1873074460224144</v>
      </c>
      <c r="AF58" s="231">
        <v>210</v>
      </c>
      <c r="AG58" s="122">
        <f t="shared" si="41"/>
        <v>7.4999999999999997E-2</v>
      </c>
      <c r="AH58" s="123">
        <f t="shared" si="42"/>
        <v>0.68870523415977958</v>
      </c>
      <c r="AI58" s="21">
        <v>130</v>
      </c>
      <c r="AJ58" s="21">
        <v>100</v>
      </c>
      <c r="AK58" s="119">
        <f t="shared" si="43"/>
        <v>230</v>
      </c>
      <c r="AL58" s="122">
        <f t="shared" si="44"/>
        <v>8.2142857142857142E-2</v>
      </c>
      <c r="AM58" s="149">
        <f t="shared" si="45"/>
        <v>0.48605240912933217</v>
      </c>
      <c r="AN58" s="236">
        <v>45</v>
      </c>
      <c r="AO58" s="23" t="s">
        <v>7</v>
      </c>
      <c r="AP58" s="24" t="s">
        <v>7</v>
      </c>
    </row>
    <row r="59" spans="1:44" x14ac:dyDescent="0.2">
      <c r="A59" s="106"/>
      <c r="B59" s="213">
        <v>9350153</v>
      </c>
      <c r="C59" s="19"/>
      <c r="D59" s="19"/>
      <c r="E59" s="20"/>
      <c r="F59" s="20"/>
      <c r="G59" s="20"/>
      <c r="H59" s="203" t="s">
        <v>78</v>
      </c>
      <c r="I59" s="150">
        <v>5.29</v>
      </c>
      <c r="J59" s="119">
        <f t="shared" si="16"/>
        <v>529</v>
      </c>
      <c r="K59" s="221">
        <v>1755</v>
      </c>
      <c r="L59" s="21">
        <v>1734</v>
      </c>
      <c r="M59" s="162">
        <v>1766</v>
      </c>
      <c r="N59" s="119">
        <f t="shared" si="32"/>
        <v>-11</v>
      </c>
      <c r="O59" s="22">
        <f t="shared" si="33"/>
        <v>-6.2287655719139301E-3</v>
      </c>
      <c r="P59" s="201">
        <v>331.5</v>
      </c>
      <c r="Q59" s="150">
        <v>671</v>
      </c>
      <c r="R59" s="162">
        <v>674</v>
      </c>
      <c r="S59" s="21">
        <f t="shared" si="34"/>
        <v>-3</v>
      </c>
      <c r="T59" s="22">
        <f t="shared" si="35"/>
        <v>-4.4510385756676559E-3</v>
      </c>
      <c r="U59" s="200">
        <v>650</v>
      </c>
      <c r="V59" s="162">
        <v>630</v>
      </c>
      <c r="W59" s="120">
        <f t="shared" si="36"/>
        <v>20</v>
      </c>
      <c r="X59" s="121">
        <f t="shared" si="37"/>
        <v>3.1746031746031744E-2</v>
      </c>
      <c r="Y59" s="202">
        <f t="shared" si="23"/>
        <v>1.2287334593572778</v>
      </c>
      <c r="Z59" s="226">
        <v>900</v>
      </c>
      <c r="AA59" s="21">
        <v>590</v>
      </c>
      <c r="AB59" s="21">
        <v>55</v>
      </c>
      <c r="AC59" s="119">
        <f t="shared" si="38"/>
        <v>645</v>
      </c>
      <c r="AD59" s="122">
        <f t="shared" si="39"/>
        <v>0.71666666666666667</v>
      </c>
      <c r="AE59" s="148">
        <f t="shared" si="40"/>
        <v>1.0269527047492721</v>
      </c>
      <c r="AF59" s="231">
        <v>140</v>
      </c>
      <c r="AG59" s="122">
        <f t="shared" si="41"/>
        <v>0.15555555555555556</v>
      </c>
      <c r="AH59" s="123">
        <f t="shared" si="42"/>
        <v>1.4284256708499132</v>
      </c>
      <c r="AI59" s="21">
        <v>20</v>
      </c>
      <c r="AJ59" s="21">
        <v>70</v>
      </c>
      <c r="AK59" s="119">
        <f t="shared" si="43"/>
        <v>90</v>
      </c>
      <c r="AL59" s="122">
        <f t="shared" si="44"/>
        <v>0.1</v>
      </c>
      <c r="AM59" s="149">
        <f t="shared" si="45"/>
        <v>0.59171597633136097</v>
      </c>
      <c r="AN59" s="236">
        <v>20</v>
      </c>
      <c r="AO59" s="23" t="s">
        <v>7</v>
      </c>
      <c r="AP59" s="24" t="s">
        <v>7</v>
      </c>
    </row>
    <row r="60" spans="1:44" x14ac:dyDescent="0.2">
      <c r="A60" s="106"/>
      <c r="B60" s="213">
        <v>9350154.0099999998</v>
      </c>
      <c r="C60" s="19"/>
      <c r="D60" s="19"/>
      <c r="E60" s="20"/>
      <c r="F60" s="20"/>
      <c r="G60" s="20"/>
      <c r="H60" s="203" t="s">
        <v>79</v>
      </c>
      <c r="I60" s="150">
        <v>8.84</v>
      </c>
      <c r="J60" s="119">
        <f t="shared" si="16"/>
        <v>884</v>
      </c>
      <c r="K60" s="221">
        <v>9277</v>
      </c>
      <c r="L60" s="21">
        <v>8647</v>
      </c>
      <c r="M60" s="162">
        <v>7478</v>
      </c>
      <c r="N60" s="119">
        <f t="shared" si="32"/>
        <v>1799</v>
      </c>
      <c r="O60" s="22">
        <f t="shared" si="33"/>
        <v>0.24057234554693768</v>
      </c>
      <c r="P60" s="201">
        <v>1049.2</v>
      </c>
      <c r="Q60" s="150">
        <v>3823</v>
      </c>
      <c r="R60" s="162">
        <v>2840</v>
      </c>
      <c r="S60" s="21">
        <f t="shared" si="34"/>
        <v>983</v>
      </c>
      <c r="T60" s="22">
        <f t="shared" si="35"/>
        <v>0.34612676056338026</v>
      </c>
      <c r="U60" s="200">
        <v>3622</v>
      </c>
      <c r="V60" s="162">
        <v>2716</v>
      </c>
      <c r="W60" s="120">
        <f t="shared" si="36"/>
        <v>906</v>
      </c>
      <c r="X60" s="121">
        <f t="shared" si="37"/>
        <v>0.33357879234167892</v>
      </c>
      <c r="Y60" s="202">
        <f t="shared" si="23"/>
        <v>4.0972850678733028</v>
      </c>
      <c r="Z60" s="226">
        <v>4615</v>
      </c>
      <c r="AA60" s="21">
        <v>3755</v>
      </c>
      <c r="AB60" s="21">
        <v>245</v>
      </c>
      <c r="AC60" s="119">
        <f t="shared" si="38"/>
        <v>4000</v>
      </c>
      <c r="AD60" s="122">
        <f t="shared" si="39"/>
        <v>0.86673889490790901</v>
      </c>
      <c r="AE60" s="148">
        <f t="shared" si="40"/>
        <v>1.2419997940982406</v>
      </c>
      <c r="AF60" s="231">
        <v>290</v>
      </c>
      <c r="AG60" s="122">
        <f t="shared" si="41"/>
        <v>6.2838569880823397E-2</v>
      </c>
      <c r="AH60" s="123">
        <f t="shared" si="42"/>
        <v>0.57703002645384205</v>
      </c>
      <c r="AI60" s="21">
        <v>95</v>
      </c>
      <c r="AJ60" s="21">
        <v>135</v>
      </c>
      <c r="AK60" s="119">
        <f t="shared" si="43"/>
        <v>230</v>
      </c>
      <c r="AL60" s="122">
        <f t="shared" si="44"/>
        <v>4.9837486457204767E-2</v>
      </c>
      <c r="AM60" s="149">
        <f t="shared" si="45"/>
        <v>0.29489636956925896</v>
      </c>
      <c r="AN60" s="236">
        <v>95</v>
      </c>
      <c r="AO60" s="23" t="s">
        <v>7</v>
      </c>
      <c r="AP60" s="24" t="s">
        <v>7</v>
      </c>
    </row>
    <row r="61" spans="1:44" x14ac:dyDescent="0.2">
      <c r="A61" s="106" t="s">
        <v>108</v>
      </c>
      <c r="B61" s="213">
        <v>9350154.0199999996</v>
      </c>
      <c r="C61" s="19"/>
      <c r="D61" s="150"/>
      <c r="E61" s="20"/>
      <c r="F61" s="20"/>
      <c r="G61" s="20"/>
      <c r="H61" s="203" t="s">
        <v>80</v>
      </c>
      <c r="I61" s="150">
        <v>13.64</v>
      </c>
      <c r="J61" s="119">
        <f t="shared" si="16"/>
        <v>1364</v>
      </c>
      <c r="K61" s="221">
        <v>7720</v>
      </c>
      <c r="L61" s="21">
        <v>5353</v>
      </c>
      <c r="M61" s="162">
        <v>3701</v>
      </c>
      <c r="N61" s="119">
        <f t="shared" si="32"/>
        <v>4019</v>
      </c>
      <c r="O61" s="22">
        <f t="shared" si="33"/>
        <v>1.0859227235882194</v>
      </c>
      <c r="P61" s="201">
        <v>565.79999999999995</v>
      </c>
      <c r="Q61" s="150">
        <v>3041</v>
      </c>
      <c r="R61" s="162">
        <v>1475</v>
      </c>
      <c r="S61" s="21">
        <f t="shared" si="34"/>
        <v>1566</v>
      </c>
      <c r="T61" s="22">
        <f t="shared" si="35"/>
        <v>1.0616949152542372</v>
      </c>
      <c r="U61" s="200">
        <v>2916</v>
      </c>
      <c r="V61" s="162">
        <v>1381</v>
      </c>
      <c r="W61" s="120">
        <f t="shared" si="36"/>
        <v>1535</v>
      </c>
      <c r="X61" s="121">
        <f t="shared" si="37"/>
        <v>1.1115133960897901</v>
      </c>
      <c r="Y61" s="202">
        <f t="shared" si="23"/>
        <v>2.1378299120234603</v>
      </c>
      <c r="Z61" s="226">
        <v>4015</v>
      </c>
      <c r="AA61" s="21">
        <v>3235</v>
      </c>
      <c r="AB61" s="21">
        <v>210</v>
      </c>
      <c r="AC61" s="119">
        <f t="shared" si="38"/>
        <v>3445</v>
      </c>
      <c r="AD61" s="122">
        <f t="shared" si="39"/>
        <v>0.85803237858032377</v>
      </c>
      <c r="AE61" s="148">
        <f t="shared" si="40"/>
        <v>1.2295237282960674</v>
      </c>
      <c r="AF61" s="231">
        <v>275</v>
      </c>
      <c r="AG61" s="122">
        <f t="shared" si="41"/>
        <v>6.8493150684931503E-2</v>
      </c>
      <c r="AH61" s="123">
        <f t="shared" si="42"/>
        <v>0.62895455174409098</v>
      </c>
      <c r="AI61" s="21">
        <v>80</v>
      </c>
      <c r="AJ61" s="21">
        <v>120</v>
      </c>
      <c r="AK61" s="119">
        <f t="shared" si="43"/>
        <v>200</v>
      </c>
      <c r="AL61" s="122">
        <f t="shared" si="44"/>
        <v>4.9813200498132003E-2</v>
      </c>
      <c r="AM61" s="149">
        <f t="shared" si="45"/>
        <v>0.2947526656694201</v>
      </c>
      <c r="AN61" s="236">
        <v>100</v>
      </c>
      <c r="AO61" s="23" t="s">
        <v>7</v>
      </c>
      <c r="AP61" s="24" t="s">
        <v>7</v>
      </c>
    </row>
    <row r="62" spans="1:44" x14ac:dyDescent="0.2">
      <c r="B62" s="173">
        <v>9350155.0099999998</v>
      </c>
      <c r="D62" s="111"/>
      <c r="H62" s="174" t="s">
        <v>81</v>
      </c>
      <c r="I62" s="111">
        <v>38.049999999999997</v>
      </c>
      <c r="J62" s="124">
        <f t="shared" si="16"/>
        <v>3804.9999999999995</v>
      </c>
      <c r="K62" s="177">
        <v>2225</v>
      </c>
      <c r="L62" s="6">
        <v>2120</v>
      </c>
      <c r="M62" s="7">
        <v>1903</v>
      </c>
      <c r="N62" s="124">
        <f t="shared" si="32"/>
        <v>322</v>
      </c>
      <c r="O62" s="9">
        <f t="shared" si="33"/>
        <v>0.16920651602732528</v>
      </c>
      <c r="P62" s="176">
        <v>58.5</v>
      </c>
      <c r="Q62" s="111">
        <v>862</v>
      </c>
      <c r="R62" s="7">
        <v>730</v>
      </c>
      <c r="S62" s="6">
        <f t="shared" si="34"/>
        <v>132</v>
      </c>
      <c r="T62" s="9">
        <f t="shared" si="35"/>
        <v>0.18082191780821918</v>
      </c>
      <c r="U62" s="175">
        <v>831</v>
      </c>
      <c r="V62" s="7">
        <v>705</v>
      </c>
      <c r="W62" s="125">
        <f t="shared" si="36"/>
        <v>126</v>
      </c>
      <c r="X62" s="126">
        <f t="shared" si="37"/>
        <v>0.17872340425531916</v>
      </c>
      <c r="Y62" s="140">
        <f t="shared" si="23"/>
        <v>0.21839684625492775</v>
      </c>
      <c r="Z62" s="178">
        <v>1210</v>
      </c>
      <c r="AA62" s="6">
        <v>1075</v>
      </c>
      <c r="AB62" s="6">
        <v>35</v>
      </c>
      <c r="AC62" s="124">
        <f t="shared" si="38"/>
        <v>1110</v>
      </c>
      <c r="AD62" s="127">
        <f t="shared" si="39"/>
        <v>0.9173553719008265</v>
      </c>
      <c r="AE62" s="141">
        <f t="shared" si="40"/>
        <v>1.3145310424044117</v>
      </c>
      <c r="AF62" s="10">
        <v>20</v>
      </c>
      <c r="AG62" s="127">
        <f t="shared" si="41"/>
        <v>1.6528925619834711E-2</v>
      </c>
      <c r="AH62" s="128">
        <f t="shared" si="42"/>
        <v>0.1517807678589046</v>
      </c>
      <c r="AI62" s="6">
        <v>20</v>
      </c>
      <c r="AJ62" s="6">
        <v>30</v>
      </c>
      <c r="AK62" s="124">
        <f t="shared" si="43"/>
        <v>50</v>
      </c>
      <c r="AL62" s="127">
        <f t="shared" si="44"/>
        <v>4.1322314049586778E-2</v>
      </c>
      <c r="AM62" s="142">
        <f t="shared" si="45"/>
        <v>0.24451073402122353</v>
      </c>
      <c r="AN62" s="18">
        <v>25</v>
      </c>
      <c r="AO62" s="11" t="s">
        <v>3</v>
      </c>
      <c r="AP62" s="38" t="s">
        <v>3</v>
      </c>
    </row>
    <row r="63" spans="1:44" x14ac:dyDescent="0.2">
      <c r="B63" s="173">
        <v>9350155.0299999993</v>
      </c>
      <c r="C63" s="4">
        <v>9350155.0199999996</v>
      </c>
      <c r="D63" s="111">
        <v>3.0031117999999999E-2</v>
      </c>
      <c r="E63" s="164">
        <v>4935</v>
      </c>
      <c r="F63" s="164">
        <v>1874</v>
      </c>
      <c r="G63" s="164">
        <v>1773</v>
      </c>
      <c r="H63" s="174"/>
      <c r="I63" s="111">
        <v>2.63</v>
      </c>
      <c r="J63" s="124">
        <f t="shared" si="16"/>
        <v>263</v>
      </c>
      <c r="K63" s="177">
        <v>129</v>
      </c>
      <c r="L63" s="6">
        <v>324</v>
      </c>
      <c r="M63" s="7">
        <f>E63*D63</f>
        <v>148.20356733</v>
      </c>
      <c r="N63" s="124">
        <f t="shared" si="32"/>
        <v>-19.203567329999998</v>
      </c>
      <c r="O63" s="9">
        <f t="shared" si="33"/>
        <v>-0.12957560790179934</v>
      </c>
      <c r="P63" s="176">
        <v>49</v>
      </c>
      <c r="Q63" s="111">
        <v>54</v>
      </c>
      <c r="R63" s="7">
        <f>D63*F63</f>
        <v>56.278315131999996</v>
      </c>
      <c r="S63" s="6">
        <f t="shared" si="34"/>
        <v>-2.2783151319999959</v>
      </c>
      <c r="T63" s="9">
        <f t="shared" si="35"/>
        <v>-4.0483001785967469E-2</v>
      </c>
      <c r="U63" s="175">
        <v>43</v>
      </c>
      <c r="V63" s="7">
        <f>D63*G63</f>
        <v>53.245172214</v>
      </c>
      <c r="W63" s="125">
        <f t="shared" si="36"/>
        <v>-10.245172214</v>
      </c>
      <c r="X63" s="126">
        <f t="shared" si="37"/>
        <v>-0.19241504512039478</v>
      </c>
      <c r="Y63" s="140">
        <f t="shared" si="23"/>
        <v>0.1634980988593156</v>
      </c>
      <c r="Z63" s="178">
        <v>40</v>
      </c>
      <c r="AA63" s="6">
        <v>20</v>
      </c>
      <c r="AB63" s="6">
        <v>10</v>
      </c>
      <c r="AC63" s="124">
        <f t="shared" si="38"/>
        <v>30</v>
      </c>
      <c r="AD63" s="127">
        <f t="shared" si="39"/>
        <v>0.75</v>
      </c>
      <c r="AE63" s="141">
        <f t="shared" si="40"/>
        <v>1.0747179468306338</v>
      </c>
      <c r="AF63" s="10">
        <v>0</v>
      </c>
      <c r="AG63" s="127">
        <f t="shared" si="41"/>
        <v>0</v>
      </c>
      <c r="AH63" s="128">
        <f t="shared" si="42"/>
        <v>0</v>
      </c>
      <c r="AI63" s="6">
        <v>10</v>
      </c>
      <c r="AJ63" s="6">
        <v>0</v>
      </c>
      <c r="AK63" s="124">
        <f t="shared" si="43"/>
        <v>10</v>
      </c>
      <c r="AL63" s="127">
        <f t="shared" si="44"/>
        <v>0.25</v>
      </c>
      <c r="AM63" s="142">
        <f t="shared" si="45"/>
        <v>1.4792899408284024</v>
      </c>
      <c r="AN63" s="18">
        <v>0</v>
      </c>
      <c r="AO63" s="11" t="s">
        <v>3</v>
      </c>
      <c r="AP63" s="38" t="s">
        <v>3</v>
      </c>
      <c r="AQ63" s="104" t="s">
        <v>99</v>
      </c>
    </row>
    <row r="64" spans="1:44" x14ac:dyDescent="0.2">
      <c r="B64" s="173">
        <v>9350155.0399999991</v>
      </c>
      <c r="C64" s="4">
        <v>9350155.0199999996</v>
      </c>
      <c r="D64" s="111">
        <v>0.96845840699999997</v>
      </c>
      <c r="E64" s="164">
        <v>4935</v>
      </c>
      <c r="F64" s="164">
        <v>1874</v>
      </c>
      <c r="G64" s="164">
        <v>1773</v>
      </c>
      <c r="H64" s="174"/>
      <c r="I64" s="111">
        <v>71.13</v>
      </c>
      <c r="J64" s="124">
        <f t="shared" si="16"/>
        <v>7113</v>
      </c>
      <c r="K64" s="177">
        <v>4708</v>
      </c>
      <c r="L64" s="6">
        <v>4803</v>
      </c>
      <c r="M64" s="7">
        <f>E64*D64</f>
        <v>4779.3422385449994</v>
      </c>
      <c r="N64" s="124">
        <f t="shared" si="32"/>
        <v>-71.342238544999418</v>
      </c>
      <c r="O64" s="9">
        <f t="shared" si="33"/>
        <v>-1.4927208595699669E-2</v>
      </c>
      <c r="P64" s="176">
        <v>66.2</v>
      </c>
      <c r="Q64" s="111">
        <v>1932</v>
      </c>
      <c r="R64" s="7">
        <f>D64*F64</f>
        <v>1814.8910547179999</v>
      </c>
      <c r="S64" s="6">
        <f t="shared" si="34"/>
        <v>117.10894528200015</v>
      </c>
      <c r="T64" s="9">
        <f t="shared" si="35"/>
        <v>6.4526708078461878E-2</v>
      </c>
      <c r="U64" s="175">
        <v>1818</v>
      </c>
      <c r="V64" s="7">
        <f>D64*G64</f>
        <v>1717.076755611</v>
      </c>
      <c r="W64" s="125">
        <f t="shared" si="36"/>
        <v>100.92324438900005</v>
      </c>
      <c r="X64" s="126">
        <f t="shared" si="37"/>
        <v>5.8776198594038848E-2</v>
      </c>
      <c r="Y64" s="140">
        <f t="shared" si="23"/>
        <v>0.25558835934204976</v>
      </c>
      <c r="Z64" s="178">
        <v>2015</v>
      </c>
      <c r="AA64" s="6">
        <v>1700</v>
      </c>
      <c r="AB64" s="6">
        <v>110</v>
      </c>
      <c r="AC64" s="124">
        <f t="shared" si="38"/>
        <v>1810</v>
      </c>
      <c r="AD64" s="127">
        <f t="shared" si="39"/>
        <v>0.8982630272952854</v>
      </c>
      <c r="AE64" s="141">
        <f t="shared" si="40"/>
        <v>1.2871725285448781</v>
      </c>
      <c r="AF64" s="10">
        <v>50</v>
      </c>
      <c r="AG64" s="127">
        <f t="shared" si="41"/>
        <v>2.4813895781637719E-2</v>
      </c>
      <c r="AH64" s="128">
        <f t="shared" si="42"/>
        <v>0.22785946539612231</v>
      </c>
      <c r="AI64" s="6">
        <v>60</v>
      </c>
      <c r="AJ64" s="6">
        <v>30</v>
      </c>
      <c r="AK64" s="124">
        <f t="shared" si="43"/>
        <v>90</v>
      </c>
      <c r="AL64" s="127">
        <f t="shared" si="44"/>
        <v>4.4665012406947889E-2</v>
      </c>
      <c r="AM64" s="142">
        <f t="shared" si="45"/>
        <v>0.2642900142422952</v>
      </c>
      <c r="AN64" s="18">
        <v>70</v>
      </c>
      <c r="AO64" s="11" t="s">
        <v>3</v>
      </c>
      <c r="AP64" s="38" t="s">
        <v>3</v>
      </c>
      <c r="AQ64" s="104" t="s">
        <v>99</v>
      </c>
    </row>
    <row r="65" spans="1:44" x14ac:dyDescent="0.2">
      <c r="B65" s="173">
        <v>9350156.0099999998</v>
      </c>
      <c r="H65" s="174" t="s">
        <v>83</v>
      </c>
      <c r="I65" s="111">
        <v>32.119999999999997</v>
      </c>
      <c r="J65" s="124">
        <f t="shared" si="16"/>
        <v>3211.9999999999995</v>
      </c>
      <c r="K65" s="177">
        <v>2608</v>
      </c>
      <c r="L65" s="6">
        <v>2532</v>
      </c>
      <c r="M65" s="7">
        <v>2427</v>
      </c>
      <c r="N65" s="124">
        <f t="shared" si="32"/>
        <v>181</v>
      </c>
      <c r="O65" s="9">
        <f t="shared" si="33"/>
        <v>7.4577667902760617E-2</v>
      </c>
      <c r="P65" s="176">
        <v>81.2</v>
      </c>
      <c r="Q65" s="111">
        <v>1293</v>
      </c>
      <c r="R65" s="7">
        <v>1180</v>
      </c>
      <c r="S65" s="6">
        <f t="shared" si="34"/>
        <v>113</v>
      </c>
      <c r="T65" s="9">
        <f t="shared" si="35"/>
        <v>9.5762711864406783E-2</v>
      </c>
      <c r="U65" s="175">
        <v>1208</v>
      </c>
      <c r="V65" s="7">
        <v>1073</v>
      </c>
      <c r="W65" s="125">
        <f t="shared" si="36"/>
        <v>135</v>
      </c>
      <c r="X65" s="126">
        <f t="shared" si="37"/>
        <v>0.12581547064305684</v>
      </c>
      <c r="Y65" s="140">
        <f t="shared" si="23"/>
        <v>0.3760896637608967</v>
      </c>
      <c r="Z65" s="178">
        <v>1120</v>
      </c>
      <c r="AA65" s="6">
        <v>875</v>
      </c>
      <c r="AB65" s="6">
        <v>60</v>
      </c>
      <c r="AC65" s="124">
        <f t="shared" si="38"/>
        <v>935</v>
      </c>
      <c r="AD65" s="127">
        <f t="shared" si="39"/>
        <v>0.8348214285714286</v>
      </c>
      <c r="AE65" s="141">
        <f t="shared" si="40"/>
        <v>1.1962634289126697</v>
      </c>
      <c r="AF65" s="10">
        <v>120</v>
      </c>
      <c r="AG65" s="127">
        <f t="shared" si="41"/>
        <v>0.10714285714285714</v>
      </c>
      <c r="AH65" s="128">
        <f t="shared" si="42"/>
        <v>0.9838646202282566</v>
      </c>
      <c r="AI65" s="6">
        <v>45</v>
      </c>
      <c r="AJ65" s="6">
        <v>10</v>
      </c>
      <c r="AK65" s="124">
        <f t="shared" si="43"/>
        <v>55</v>
      </c>
      <c r="AL65" s="127">
        <f t="shared" si="44"/>
        <v>4.9107142857142856E-2</v>
      </c>
      <c r="AM65" s="142">
        <f t="shared" si="45"/>
        <v>0.29057480980557904</v>
      </c>
      <c r="AN65" s="18">
        <v>0</v>
      </c>
      <c r="AO65" s="11" t="s">
        <v>3</v>
      </c>
      <c r="AP65" s="38" t="s">
        <v>3</v>
      </c>
    </row>
    <row r="66" spans="1:44" x14ac:dyDescent="0.2">
      <c r="B66" s="173">
        <v>9350156.0399999991</v>
      </c>
      <c r="H66" s="174" t="s">
        <v>85</v>
      </c>
      <c r="I66" s="111">
        <v>221.58</v>
      </c>
      <c r="J66" s="124">
        <f t="shared" ref="J66:J80" si="46">I66*100</f>
        <v>22158</v>
      </c>
      <c r="K66" s="177">
        <v>4670</v>
      </c>
      <c r="L66" s="6">
        <v>4138</v>
      </c>
      <c r="M66" s="7">
        <v>4250</v>
      </c>
      <c r="N66" s="124">
        <f t="shared" si="32"/>
        <v>420</v>
      </c>
      <c r="O66" s="9">
        <f t="shared" si="33"/>
        <v>9.8823529411764699E-2</v>
      </c>
      <c r="P66" s="176">
        <v>21.1</v>
      </c>
      <c r="Q66" s="111">
        <v>2336</v>
      </c>
      <c r="R66" s="7">
        <v>2067</v>
      </c>
      <c r="S66" s="6">
        <f t="shared" si="34"/>
        <v>269</v>
      </c>
      <c r="T66" s="9">
        <f t="shared" si="35"/>
        <v>0.13014029995162071</v>
      </c>
      <c r="U66" s="175">
        <v>1991</v>
      </c>
      <c r="V66" s="7">
        <v>1742</v>
      </c>
      <c r="W66" s="125">
        <f t="shared" si="36"/>
        <v>249</v>
      </c>
      <c r="X66" s="126">
        <f t="shared" si="37"/>
        <v>0.14293915040183697</v>
      </c>
      <c r="Y66" s="140">
        <f t="shared" ref="Y66:Y80" si="47">U66/J66</f>
        <v>8.985468002527304E-2</v>
      </c>
      <c r="Z66" s="178">
        <v>1970</v>
      </c>
      <c r="AA66" s="6">
        <v>1630</v>
      </c>
      <c r="AB66" s="6">
        <v>100</v>
      </c>
      <c r="AC66" s="124">
        <f t="shared" si="38"/>
        <v>1730</v>
      </c>
      <c r="AD66" s="127">
        <f t="shared" si="39"/>
        <v>0.87817258883248728</v>
      </c>
      <c r="AE66" s="141">
        <f t="shared" si="40"/>
        <v>1.2583837888439906</v>
      </c>
      <c r="AF66" s="10">
        <v>100</v>
      </c>
      <c r="AG66" s="127">
        <f t="shared" si="41"/>
        <v>5.0761421319796954E-2</v>
      </c>
      <c r="AH66" s="128">
        <f t="shared" si="42"/>
        <v>0.4661287540844532</v>
      </c>
      <c r="AI66" s="6">
        <v>50</v>
      </c>
      <c r="AJ66" s="6">
        <v>30</v>
      </c>
      <c r="AK66" s="124">
        <f t="shared" si="43"/>
        <v>80</v>
      </c>
      <c r="AL66" s="127">
        <f t="shared" si="44"/>
        <v>4.060913705583756E-2</v>
      </c>
      <c r="AM66" s="142">
        <f t="shared" si="45"/>
        <v>0.2402907518096897</v>
      </c>
      <c r="AN66" s="18">
        <v>55</v>
      </c>
      <c r="AO66" s="11" t="s">
        <v>3</v>
      </c>
      <c r="AP66" s="38" t="s">
        <v>3</v>
      </c>
    </row>
    <row r="67" spans="1:44" x14ac:dyDescent="0.2">
      <c r="A67" s="106" t="s">
        <v>105</v>
      </c>
      <c r="B67" s="213">
        <v>9350156.0500000007</v>
      </c>
      <c r="C67" s="19" t="s">
        <v>93</v>
      </c>
      <c r="D67" s="19" t="s">
        <v>94</v>
      </c>
      <c r="E67" s="161">
        <v>202</v>
      </c>
      <c r="F67" s="163">
        <v>89</v>
      </c>
      <c r="G67" s="163">
        <v>83</v>
      </c>
      <c r="H67" s="203"/>
      <c r="I67" s="150">
        <v>0.75</v>
      </c>
      <c r="J67" s="119">
        <f t="shared" si="46"/>
        <v>75</v>
      </c>
      <c r="K67" s="221">
        <v>225</v>
      </c>
      <c r="L67" s="21">
        <v>219</v>
      </c>
      <c r="M67" s="162">
        <f>E67</f>
        <v>202</v>
      </c>
      <c r="N67" s="119">
        <f t="shared" si="32"/>
        <v>23</v>
      </c>
      <c r="O67" s="22">
        <f t="shared" si="33"/>
        <v>0.11386138613861387</v>
      </c>
      <c r="P67" s="201">
        <v>301.5</v>
      </c>
      <c r="Q67" s="150">
        <v>90</v>
      </c>
      <c r="R67" s="162">
        <f>F67</f>
        <v>89</v>
      </c>
      <c r="S67" s="21">
        <f t="shared" si="34"/>
        <v>1</v>
      </c>
      <c r="T67" s="22">
        <f t="shared" si="35"/>
        <v>1.1235955056179775E-2</v>
      </c>
      <c r="U67" s="200">
        <v>84</v>
      </c>
      <c r="V67" s="162">
        <f>G67</f>
        <v>83</v>
      </c>
      <c r="W67" s="120">
        <f t="shared" si="36"/>
        <v>1</v>
      </c>
      <c r="X67" s="121">
        <f t="shared" si="37"/>
        <v>1.2048192771084338E-2</v>
      </c>
      <c r="Y67" s="202">
        <f t="shared" si="47"/>
        <v>1.1200000000000001</v>
      </c>
      <c r="Z67" s="226">
        <v>95</v>
      </c>
      <c r="AA67" s="21">
        <v>70</v>
      </c>
      <c r="AB67" s="21">
        <v>15</v>
      </c>
      <c r="AC67" s="119">
        <f t="shared" si="38"/>
        <v>85</v>
      </c>
      <c r="AD67" s="122">
        <f t="shared" si="39"/>
        <v>0.89473684210526316</v>
      </c>
      <c r="AE67" s="148">
        <f t="shared" si="40"/>
        <v>1.2821196558681245</v>
      </c>
      <c r="AF67" s="231">
        <v>10</v>
      </c>
      <c r="AG67" s="122">
        <f t="shared" si="41"/>
        <v>0.10526315789473684</v>
      </c>
      <c r="AH67" s="123">
        <f t="shared" si="42"/>
        <v>0.96660383741723455</v>
      </c>
      <c r="AI67" s="21">
        <v>0</v>
      </c>
      <c r="AJ67" s="21">
        <v>0</v>
      </c>
      <c r="AK67" s="119">
        <f t="shared" si="43"/>
        <v>0</v>
      </c>
      <c r="AL67" s="122">
        <f t="shared" si="44"/>
        <v>0</v>
      </c>
      <c r="AM67" s="149">
        <f t="shared" si="45"/>
        <v>0</v>
      </c>
      <c r="AN67" s="236">
        <v>0</v>
      </c>
      <c r="AO67" s="23" t="s">
        <v>7</v>
      </c>
      <c r="AP67" s="24" t="s">
        <v>7</v>
      </c>
      <c r="AQ67" s="104" t="s">
        <v>139</v>
      </c>
      <c r="AR67" s="151" t="s">
        <v>141</v>
      </c>
    </row>
    <row r="68" spans="1:44" x14ac:dyDescent="0.2">
      <c r="A68" s="106" t="s">
        <v>106</v>
      </c>
      <c r="B68" s="213">
        <v>9350156.0600000005</v>
      </c>
      <c r="C68" s="19">
        <v>9350156.0299999993</v>
      </c>
      <c r="D68" s="150">
        <v>0.98480955199999998</v>
      </c>
      <c r="E68" s="161">
        <v>7486</v>
      </c>
      <c r="F68" s="161">
        <v>3025</v>
      </c>
      <c r="G68" s="161">
        <v>2869</v>
      </c>
      <c r="H68" s="203"/>
      <c r="I68" s="150">
        <v>24.49</v>
      </c>
      <c r="J68" s="119">
        <f t="shared" si="46"/>
        <v>2449</v>
      </c>
      <c r="K68" s="221">
        <v>10393</v>
      </c>
      <c r="L68" s="21">
        <v>8903</v>
      </c>
      <c r="M68" s="162">
        <f t="shared" ref="M68:M74" si="48">E68*D68</f>
        <v>7372.2843062719994</v>
      </c>
      <c r="N68" s="119">
        <f t="shared" si="32"/>
        <v>3020.7156937280006</v>
      </c>
      <c r="O68" s="22">
        <f t="shared" si="33"/>
        <v>0.4097394468574842</v>
      </c>
      <c r="P68" s="201">
        <v>424.3</v>
      </c>
      <c r="Q68" s="150">
        <v>4306</v>
      </c>
      <c r="R68" s="162">
        <f t="shared" ref="R68:R74" si="49">D68*F68</f>
        <v>2979.0488947999997</v>
      </c>
      <c r="S68" s="21">
        <f t="shared" si="34"/>
        <v>1326.9511052000003</v>
      </c>
      <c r="T68" s="22">
        <f t="shared" si="35"/>
        <v>0.4454277697543752</v>
      </c>
      <c r="U68" s="200">
        <v>4045</v>
      </c>
      <c r="V68" s="162">
        <f t="shared" ref="V68:V74" si="50">D68*G68</f>
        <v>2825.418604688</v>
      </c>
      <c r="W68" s="120">
        <f t="shared" si="36"/>
        <v>1219.581395312</v>
      </c>
      <c r="X68" s="121">
        <f t="shared" si="37"/>
        <v>0.43164626766753866</v>
      </c>
      <c r="Y68" s="202">
        <f t="shared" si="47"/>
        <v>1.6516945692119231</v>
      </c>
      <c r="Z68" s="226">
        <v>4860</v>
      </c>
      <c r="AA68" s="21">
        <v>3720</v>
      </c>
      <c r="AB68" s="21">
        <v>245</v>
      </c>
      <c r="AC68" s="119">
        <f t="shared" si="38"/>
        <v>3965</v>
      </c>
      <c r="AD68" s="122">
        <f t="shared" si="39"/>
        <v>0.81584362139917699</v>
      </c>
      <c r="AE68" s="148">
        <f t="shared" si="40"/>
        <v>1.1690690422999899</v>
      </c>
      <c r="AF68" s="231">
        <v>470</v>
      </c>
      <c r="AG68" s="122">
        <f t="shared" si="41"/>
        <v>9.6707818930041156E-2</v>
      </c>
      <c r="AH68" s="123">
        <f t="shared" si="42"/>
        <v>0.88804241441727416</v>
      </c>
      <c r="AI68" s="21">
        <v>235</v>
      </c>
      <c r="AJ68" s="21">
        <v>50</v>
      </c>
      <c r="AK68" s="119">
        <f t="shared" si="43"/>
        <v>285</v>
      </c>
      <c r="AL68" s="122">
        <f t="shared" si="44"/>
        <v>5.8641975308641972E-2</v>
      </c>
      <c r="AM68" s="149">
        <f t="shared" si="45"/>
        <v>0.34699393673752643</v>
      </c>
      <c r="AN68" s="236">
        <v>145</v>
      </c>
      <c r="AO68" s="23" t="s">
        <v>7</v>
      </c>
      <c r="AP68" s="24" t="s">
        <v>7</v>
      </c>
      <c r="AQ68" s="104" t="s">
        <v>99</v>
      </c>
    </row>
    <row r="69" spans="1:44" x14ac:dyDescent="0.2">
      <c r="A69" s="106"/>
      <c r="B69" s="213">
        <v>9350160.0399999991</v>
      </c>
      <c r="C69" s="19">
        <v>9350160.0099999998</v>
      </c>
      <c r="D69" s="150">
        <v>0.65154093700000004</v>
      </c>
      <c r="E69" s="161">
        <v>7554</v>
      </c>
      <c r="F69" s="161">
        <v>3008</v>
      </c>
      <c r="G69" s="161">
        <v>2886</v>
      </c>
      <c r="H69" s="203"/>
      <c r="I69" s="150">
        <v>4.9400000000000004</v>
      </c>
      <c r="J69" s="119">
        <f t="shared" si="46"/>
        <v>494.00000000000006</v>
      </c>
      <c r="K69" s="221">
        <v>5130</v>
      </c>
      <c r="L69" s="21">
        <v>4958</v>
      </c>
      <c r="M69" s="162">
        <f t="shared" si="48"/>
        <v>4921.7402380980002</v>
      </c>
      <c r="N69" s="119">
        <f t="shared" si="32"/>
        <v>208.25976190199981</v>
      </c>
      <c r="O69" s="22">
        <f t="shared" si="33"/>
        <v>4.2314253054216759E-2</v>
      </c>
      <c r="P69" s="201">
        <v>1037.7</v>
      </c>
      <c r="Q69" s="150">
        <v>2185</v>
      </c>
      <c r="R69" s="162">
        <f t="shared" si="49"/>
        <v>1959.8351384960001</v>
      </c>
      <c r="S69" s="21">
        <f t="shared" si="34"/>
        <v>225.16486150399987</v>
      </c>
      <c r="T69" s="22">
        <f t="shared" si="35"/>
        <v>0.11488969509792235</v>
      </c>
      <c r="U69" s="200">
        <v>2106</v>
      </c>
      <c r="V69" s="162">
        <f t="shared" si="50"/>
        <v>1880.3471441820002</v>
      </c>
      <c r="W69" s="120">
        <f t="shared" si="36"/>
        <v>225.65285581799981</v>
      </c>
      <c r="X69" s="121">
        <f t="shared" si="37"/>
        <v>0.12000595555783114</v>
      </c>
      <c r="Y69" s="202">
        <f t="shared" si="47"/>
        <v>4.2631578947368416</v>
      </c>
      <c r="Z69" s="226">
        <v>2445</v>
      </c>
      <c r="AA69" s="21">
        <v>1945</v>
      </c>
      <c r="AB69" s="21">
        <v>95</v>
      </c>
      <c r="AC69" s="119">
        <f t="shared" si="38"/>
        <v>2040</v>
      </c>
      <c r="AD69" s="122">
        <f t="shared" si="39"/>
        <v>0.83435582822085885</v>
      </c>
      <c r="AE69" s="148">
        <f t="shared" si="40"/>
        <v>1.1955962435089258</v>
      </c>
      <c r="AF69" s="231">
        <v>110</v>
      </c>
      <c r="AG69" s="122">
        <f t="shared" si="41"/>
        <v>4.4989775051124746E-2</v>
      </c>
      <c r="AH69" s="123">
        <f t="shared" si="42"/>
        <v>0.41312924748507573</v>
      </c>
      <c r="AI69" s="21">
        <v>140</v>
      </c>
      <c r="AJ69" s="21">
        <v>90</v>
      </c>
      <c r="AK69" s="119">
        <f t="shared" si="43"/>
        <v>230</v>
      </c>
      <c r="AL69" s="122">
        <f t="shared" si="44"/>
        <v>9.4069529652351741E-2</v>
      </c>
      <c r="AM69" s="149">
        <f t="shared" si="45"/>
        <v>0.55662443581273213</v>
      </c>
      <c r="AN69" s="236">
        <v>70</v>
      </c>
      <c r="AO69" s="23" t="s">
        <v>7</v>
      </c>
      <c r="AP69" s="24" t="s">
        <v>7</v>
      </c>
      <c r="AQ69" s="104" t="s">
        <v>99</v>
      </c>
    </row>
    <row r="70" spans="1:44" x14ac:dyDescent="0.2">
      <c r="A70" s="106"/>
      <c r="B70" s="213">
        <v>9350160.0500000007</v>
      </c>
      <c r="C70" s="19">
        <v>9350160.0099999998</v>
      </c>
      <c r="D70" s="150">
        <v>0.34845906300000001</v>
      </c>
      <c r="E70" s="161">
        <v>7554</v>
      </c>
      <c r="F70" s="161">
        <v>3008</v>
      </c>
      <c r="G70" s="161">
        <v>2886</v>
      </c>
      <c r="H70" s="203"/>
      <c r="I70" s="150">
        <v>5.01</v>
      </c>
      <c r="J70" s="119">
        <f t="shared" si="46"/>
        <v>501</v>
      </c>
      <c r="K70" s="221">
        <v>3005</v>
      </c>
      <c r="L70" s="21">
        <v>2860</v>
      </c>
      <c r="M70" s="162">
        <f t="shared" si="48"/>
        <v>2632.2597619020003</v>
      </c>
      <c r="N70" s="119">
        <f t="shared" si="32"/>
        <v>372.74023809799974</v>
      </c>
      <c r="O70" s="22">
        <f t="shared" si="33"/>
        <v>0.14160465600426442</v>
      </c>
      <c r="P70" s="201">
        <v>599.79999999999995</v>
      </c>
      <c r="Q70" s="150">
        <v>1173</v>
      </c>
      <c r="R70" s="162">
        <f t="shared" si="49"/>
        <v>1048.1648615040001</v>
      </c>
      <c r="S70" s="21">
        <f t="shared" si="34"/>
        <v>124.8351384959999</v>
      </c>
      <c r="T70" s="22">
        <f t="shared" si="35"/>
        <v>0.11909876306755346</v>
      </c>
      <c r="U70" s="200">
        <v>1143</v>
      </c>
      <c r="V70" s="162">
        <f t="shared" si="50"/>
        <v>1005.652855818</v>
      </c>
      <c r="W70" s="120">
        <f t="shared" si="36"/>
        <v>137.34714418199997</v>
      </c>
      <c r="X70" s="121">
        <f t="shared" si="37"/>
        <v>0.13657510480620227</v>
      </c>
      <c r="Y70" s="202">
        <f t="shared" si="47"/>
        <v>2.2814371257485031</v>
      </c>
      <c r="Z70" s="226">
        <v>1520</v>
      </c>
      <c r="AA70" s="21">
        <v>1215</v>
      </c>
      <c r="AB70" s="21">
        <v>55</v>
      </c>
      <c r="AC70" s="119">
        <f t="shared" si="38"/>
        <v>1270</v>
      </c>
      <c r="AD70" s="122">
        <f t="shared" si="39"/>
        <v>0.83552631578947367</v>
      </c>
      <c r="AE70" s="148">
        <f t="shared" si="40"/>
        <v>1.1972735021709691</v>
      </c>
      <c r="AF70" s="231">
        <v>145</v>
      </c>
      <c r="AG70" s="122">
        <f t="shared" si="41"/>
        <v>9.5394736842105268E-2</v>
      </c>
      <c r="AH70" s="123">
        <f t="shared" si="42"/>
        <v>0.87598472765936886</v>
      </c>
      <c r="AI70" s="21">
        <v>35</v>
      </c>
      <c r="AJ70" s="21">
        <v>35</v>
      </c>
      <c r="AK70" s="119">
        <f t="shared" si="43"/>
        <v>70</v>
      </c>
      <c r="AL70" s="122">
        <f t="shared" si="44"/>
        <v>4.6052631578947366E-2</v>
      </c>
      <c r="AM70" s="149">
        <f t="shared" si="45"/>
        <v>0.27250077857365301</v>
      </c>
      <c r="AN70" s="236">
        <v>35</v>
      </c>
      <c r="AO70" s="23" t="s">
        <v>7</v>
      </c>
      <c r="AP70" s="24" t="s">
        <v>7</v>
      </c>
      <c r="AQ70" s="104" t="s">
        <v>99</v>
      </c>
    </row>
    <row r="71" spans="1:44" x14ac:dyDescent="0.2">
      <c r="A71" s="106"/>
      <c r="B71" s="213">
        <v>9350160.0600000005</v>
      </c>
      <c r="C71" s="19">
        <v>9350160.0199999996</v>
      </c>
      <c r="D71" s="150">
        <v>0.262565942</v>
      </c>
      <c r="E71" s="161">
        <v>6366</v>
      </c>
      <c r="F71" s="161">
        <v>1587</v>
      </c>
      <c r="G71" s="161">
        <v>1535</v>
      </c>
      <c r="H71" s="203"/>
      <c r="I71" s="150">
        <v>2.69</v>
      </c>
      <c r="J71" s="119">
        <f t="shared" si="46"/>
        <v>269</v>
      </c>
      <c r="K71" s="221">
        <v>1689</v>
      </c>
      <c r="L71" s="21">
        <v>1709</v>
      </c>
      <c r="M71" s="162">
        <f t="shared" si="48"/>
        <v>1671.494786772</v>
      </c>
      <c r="N71" s="119">
        <f t="shared" si="32"/>
        <v>17.505213228000002</v>
      </c>
      <c r="O71" s="22">
        <f t="shared" si="33"/>
        <v>1.0472789605169015E-2</v>
      </c>
      <c r="P71" s="201">
        <v>627.1</v>
      </c>
      <c r="Q71" s="150">
        <v>796</v>
      </c>
      <c r="R71" s="162">
        <f t="shared" si="49"/>
        <v>416.692149954</v>
      </c>
      <c r="S71" s="21">
        <f t="shared" si="34"/>
        <v>379.307850046</v>
      </c>
      <c r="T71" s="22">
        <f t="shared" si="35"/>
        <v>0.91028316729238368</v>
      </c>
      <c r="U71" s="200">
        <v>768</v>
      </c>
      <c r="V71" s="162">
        <f t="shared" si="50"/>
        <v>403.03872096999999</v>
      </c>
      <c r="W71" s="120">
        <f t="shared" si="36"/>
        <v>364.96127903000001</v>
      </c>
      <c r="X71" s="121">
        <f t="shared" si="37"/>
        <v>0.90552410982161124</v>
      </c>
      <c r="Y71" s="202">
        <f t="shared" si="47"/>
        <v>2.8550185873605947</v>
      </c>
      <c r="Z71" s="226">
        <v>505</v>
      </c>
      <c r="AA71" s="21">
        <v>380</v>
      </c>
      <c r="AB71" s="21">
        <v>40</v>
      </c>
      <c r="AC71" s="119">
        <f t="shared" si="38"/>
        <v>420</v>
      </c>
      <c r="AD71" s="122">
        <f t="shared" si="39"/>
        <v>0.83168316831683164</v>
      </c>
      <c r="AE71" s="148">
        <f t="shared" si="40"/>
        <v>1.1917664360894156</v>
      </c>
      <c r="AF71" s="231">
        <v>35</v>
      </c>
      <c r="AG71" s="122">
        <f t="shared" si="41"/>
        <v>6.9306930693069313E-2</v>
      </c>
      <c r="AH71" s="123">
        <f t="shared" si="42"/>
        <v>0.63642727909154562</v>
      </c>
      <c r="AI71" s="21">
        <v>30</v>
      </c>
      <c r="AJ71" s="21">
        <v>10</v>
      </c>
      <c r="AK71" s="119">
        <f t="shared" si="43"/>
        <v>40</v>
      </c>
      <c r="AL71" s="122">
        <f t="shared" si="44"/>
        <v>7.9207920792079209E-2</v>
      </c>
      <c r="AM71" s="149">
        <f t="shared" si="45"/>
        <v>0.4686859218466225</v>
      </c>
      <c r="AN71" s="236">
        <v>0</v>
      </c>
      <c r="AO71" s="23" t="s">
        <v>7</v>
      </c>
      <c r="AP71" s="24" t="s">
        <v>7</v>
      </c>
      <c r="AQ71" s="104" t="s">
        <v>99</v>
      </c>
    </row>
    <row r="72" spans="1:44" x14ac:dyDescent="0.2">
      <c r="A72" s="106"/>
      <c r="B72" s="213">
        <v>9350160.0700000003</v>
      </c>
      <c r="C72" s="19">
        <v>9350160.0199999996</v>
      </c>
      <c r="D72" s="150">
        <v>0.73743405799999995</v>
      </c>
      <c r="E72" s="161">
        <v>6366</v>
      </c>
      <c r="F72" s="161">
        <v>1587</v>
      </c>
      <c r="G72" s="161">
        <v>1535</v>
      </c>
      <c r="H72" s="203"/>
      <c r="I72" s="150">
        <v>17.48</v>
      </c>
      <c r="J72" s="119">
        <f t="shared" si="46"/>
        <v>1748</v>
      </c>
      <c r="K72" s="221">
        <v>5157</v>
      </c>
      <c r="L72" s="21">
        <v>4662</v>
      </c>
      <c r="M72" s="162">
        <f t="shared" si="48"/>
        <v>4694.5052132279998</v>
      </c>
      <c r="N72" s="119">
        <f t="shared" si="32"/>
        <v>462.49478677200023</v>
      </c>
      <c r="O72" s="22">
        <f t="shared" si="33"/>
        <v>9.8518324246142028E-2</v>
      </c>
      <c r="P72" s="201">
        <v>295</v>
      </c>
      <c r="Q72" s="150">
        <v>2266</v>
      </c>
      <c r="R72" s="162">
        <f t="shared" si="49"/>
        <v>1170.3078500459999</v>
      </c>
      <c r="S72" s="21">
        <f t="shared" si="34"/>
        <v>1095.6921499540001</v>
      </c>
      <c r="T72" s="22">
        <f t="shared" si="35"/>
        <v>0.93624267316581111</v>
      </c>
      <c r="U72" s="200">
        <v>2203</v>
      </c>
      <c r="V72" s="162">
        <f t="shared" si="50"/>
        <v>1131.96127903</v>
      </c>
      <c r="W72" s="120">
        <f t="shared" si="36"/>
        <v>1071.03872097</v>
      </c>
      <c r="X72" s="121">
        <f t="shared" si="37"/>
        <v>0.94617964484420725</v>
      </c>
      <c r="Y72" s="202">
        <f t="shared" si="47"/>
        <v>1.2602974828375286</v>
      </c>
      <c r="Z72" s="226">
        <v>2235</v>
      </c>
      <c r="AA72" s="21">
        <v>1780</v>
      </c>
      <c r="AB72" s="21">
        <v>135</v>
      </c>
      <c r="AC72" s="119">
        <f t="shared" si="38"/>
        <v>1915</v>
      </c>
      <c r="AD72" s="122">
        <f t="shared" si="39"/>
        <v>0.85682326621923932</v>
      </c>
      <c r="AE72" s="148">
        <f t="shared" si="40"/>
        <v>1.2277911219571445</v>
      </c>
      <c r="AF72" s="231">
        <v>140</v>
      </c>
      <c r="AG72" s="122">
        <f t="shared" si="41"/>
        <v>6.2639821029082776E-2</v>
      </c>
      <c r="AH72" s="123">
        <f t="shared" si="42"/>
        <v>0.5752049681274819</v>
      </c>
      <c r="AI72" s="21">
        <v>85</v>
      </c>
      <c r="AJ72" s="21">
        <v>40</v>
      </c>
      <c r="AK72" s="119">
        <f t="shared" si="43"/>
        <v>125</v>
      </c>
      <c r="AL72" s="122">
        <f t="shared" si="44"/>
        <v>5.5928411633109618E-2</v>
      </c>
      <c r="AM72" s="149">
        <f t="shared" si="45"/>
        <v>0.33093734694147703</v>
      </c>
      <c r="AN72" s="236">
        <v>55</v>
      </c>
      <c r="AO72" s="23" t="s">
        <v>7</v>
      </c>
      <c r="AP72" s="24" t="s">
        <v>7</v>
      </c>
      <c r="AQ72" s="104" t="s">
        <v>99</v>
      </c>
    </row>
    <row r="73" spans="1:44" x14ac:dyDescent="0.2">
      <c r="A73" s="106"/>
      <c r="B73" s="213">
        <v>9350160.0800000001</v>
      </c>
      <c r="C73" s="19">
        <v>9350160.0299999993</v>
      </c>
      <c r="D73" s="150">
        <v>0.144880174</v>
      </c>
      <c r="E73" s="161">
        <v>4033</v>
      </c>
      <c r="F73" s="161">
        <v>1587</v>
      </c>
      <c r="G73" s="161">
        <v>1535</v>
      </c>
      <c r="H73" s="203"/>
      <c r="I73" s="150">
        <v>2.09</v>
      </c>
      <c r="J73" s="119">
        <f t="shared" si="46"/>
        <v>209</v>
      </c>
      <c r="K73" s="221">
        <v>822</v>
      </c>
      <c r="L73" s="21">
        <v>818</v>
      </c>
      <c r="M73" s="162">
        <f t="shared" si="48"/>
        <v>584.30174174199999</v>
      </c>
      <c r="N73" s="119">
        <f t="shared" si="32"/>
        <v>237.69825825800001</v>
      </c>
      <c r="O73" s="22">
        <f t="shared" si="33"/>
        <v>0.40680737584204618</v>
      </c>
      <c r="P73" s="201">
        <v>393.6</v>
      </c>
      <c r="Q73" s="150">
        <v>248</v>
      </c>
      <c r="R73" s="162">
        <f t="shared" si="49"/>
        <v>229.92483613799999</v>
      </c>
      <c r="S73" s="21">
        <f t="shared" si="34"/>
        <v>18.075163862000011</v>
      </c>
      <c r="T73" s="22">
        <f t="shared" si="35"/>
        <v>7.8613359764020313E-2</v>
      </c>
      <c r="U73" s="200">
        <v>227</v>
      </c>
      <c r="V73" s="162">
        <f t="shared" si="50"/>
        <v>222.39106709000001</v>
      </c>
      <c r="W73" s="120">
        <f t="shared" si="36"/>
        <v>4.6089329099999929</v>
      </c>
      <c r="X73" s="121">
        <f t="shared" si="37"/>
        <v>2.0724451617181151E-2</v>
      </c>
      <c r="Y73" s="202">
        <f t="shared" si="47"/>
        <v>1.0861244019138756</v>
      </c>
      <c r="Z73" s="226">
        <v>260</v>
      </c>
      <c r="AA73" s="21">
        <v>185</v>
      </c>
      <c r="AB73" s="21">
        <v>35</v>
      </c>
      <c r="AC73" s="119">
        <f t="shared" si="38"/>
        <v>220</v>
      </c>
      <c r="AD73" s="122">
        <f t="shared" si="39"/>
        <v>0.84615384615384615</v>
      </c>
      <c r="AE73" s="148">
        <f t="shared" si="40"/>
        <v>1.2125022989884073</v>
      </c>
      <c r="AF73" s="231">
        <v>20</v>
      </c>
      <c r="AG73" s="122">
        <f t="shared" si="41"/>
        <v>7.6923076923076927E-2</v>
      </c>
      <c r="AH73" s="123">
        <f t="shared" si="42"/>
        <v>0.7063643427279791</v>
      </c>
      <c r="AI73" s="21">
        <v>10</v>
      </c>
      <c r="AJ73" s="21">
        <v>0</v>
      </c>
      <c r="AK73" s="119">
        <f t="shared" si="43"/>
        <v>10</v>
      </c>
      <c r="AL73" s="122">
        <f t="shared" si="44"/>
        <v>3.8461538461538464E-2</v>
      </c>
      <c r="AM73" s="149">
        <f t="shared" si="45"/>
        <v>0.22758306781975421</v>
      </c>
      <c r="AN73" s="236">
        <v>10</v>
      </c>
      <c r="AO73" s="23" t="s">
        <v>7</v>
      </c>
      <c r="AP73" s="24" t="s">
        <v>7</v>
      </c>
      <c r="AQ73" s="104" t="s">
        <v>99</v>
      </c>
    </row>
    <row r="74" spans="1:44" x14ac:dyDescent="0.2">
      <c r="A74" s="106"/>
      <c r="B74" s="213">
        <v>9350160.0899999999</v>
      </c>
      <c r="C74" s="19">
        <v>9350160.0299999993</v>
      </c>
      <c r="D74" s="24">
        <v>0.85511982600000003</v>
      </c>
      <c r="E74" s="161">
        <v>4033</v>
      </c>
      <c r="F74" s="161">
        <v>1587</v>
      </c>
      <c r="G74" s="161">
        <v>1535</v>
      </c>
      <c r="H74" s="203"/>
      <c r="I74" s="150">
        <v>13.89</v>
      </c>
      <c r="J74" s="119">
        <f t="shared" si="46"/>
        <v>1389</v>
      </c>
      <c r="K74" s="221">
        <v>3522</v>
      </c>
      <c r="L74" s="21">
        <v>3456</v>
      </c>
      <c r="M74" s="162">
        <f t="shared" si="48"/>
        <v>3448.6982582579999</v>
      </c>
      <c r="N74" s="119">
        <f t="shared" si="32"/>
        <v>73.301741742000104</v>
      </c>
      <c r="O74" s="22">
        <f t="shared" si="33"/>
        <v>2.1254901488257816E-2</v>
      </c>
      <c r="P74" s="201">
        <v>253.5</v>
      </c>
      <c r="Q74" s="150">
        <v>1497</v>
      </c>
      <c r="R74" s="162">
        <f t="shared" si="49"/>
        <v>1357.075163862</v>
      </c>
      <c r="S74" s="21">
        <f t="shared" si="34"/>
        <v>139.92483613800005</v>
      </c>
      <c r="T74" s="22">
        <f t="shared" si="35"/>
        <v>0.10310765377195343</v>
      </c>
      <c r="U74" s="200">
        <v>1441</v>
      </c>
      <c r="V74" s="162">
        <f t="shared" si="50"/>
        <v>1312.60893291</v>
      </c>
      <c r="W74" s="120">
        <f t="shared" si="36"/>
        <v>128.39106708999998</v>
      </c>
      <c r="X74" s="121">
        <f t="shared" si="37"/>
        <v>9.7813647211254504E-2</v>
      </c>
      <c r="Y74" s="202">
        <f t="shared" si="47"/>
        <v>1.0374370050395969</v>
      </c>
      <c r="Z74" s="226">
        <v>1710</v>
      </c>
      <c r="AA74" s="21">
        <v>1450</v>
      </c>
      <c r="AB74" s="21">
        <v>110</v>
      </c>
      <c r="AC74" s="119">
        <f t="shared" si="38"/>
        <v>1560</v>
      </c>
      <c r="AD74" s="122">
        <f t="shared" si="39"/>
        <v>0.91228070175438591</v>
      </c>
      <c r="AE74" s="148">
        <f t="shared" si="40"/>
        <v>1.3072592569635777</v>
      </c>
      <c r="AF74" s="231">
        <v>70</v>
      </c>
      <c r="AG74" s="122">
        <f t="shared" si="41"/>
        <v>4.0935672514619881E-2</v>
      </c>
      <c r="AH74" s="123">
        <f t="shared" si="42"/>
        <v>0.37590149232892456</v>
      </c>
      <c r="AI74" s="21">
        <v>40</v>
      </c>
      <c r="AJ74" s="21">
        <v>25</v>
      </c>
      <c r="AK74" s="119">
        <f t="shared" si="43"/>
        <v>65</v>
      </c>
      <c r="AL74" s="122">
        <f t="shared" si="44"/>
        <v>3.8011695906432746E-2</v>
      </c>
      <c r="AM74" s="149">
        <f t="shared" si="45"/>
        <v>0.22492127755285649</v>
      </c>
      <c r="AN74" s="236">
        <v>20</v>
      </c>
      <c r="AO74" s="23" t="s">
        <v>7</v>
      </c>
      <c r="AP74" s="24" t="s">
        <v>7</v>
      </c>
      <c r="AQ74" s="104" t="s">
        <v>99</v>
      </c>
      <c r="AR74" s="151" t="s">
        <v>140</v>
      </c>
    </row>
    <row r="75" spans="1:44" x14ac:dyDescent="0.2">
      <c r="A75" s="106"/>
      <c r="B75" s="213">
        <v>9350170</v>
      </c>
      <c r="C75" s="19"/>
      <c r="D75" s="150"/>
      <c r="E75" s="20"/>
      <c r="F75" s="20"/>
      <c r="G75" s="20"/>
      <c r="H75" s="203" t="s">
        <v>89</v>
      </c>
      <c r="I75" s="150">
        <v>2.79</v>
      </c>
      <c r="J75" s="119">
        <f t="shared" si="46"/>
        <v>279</v>
      </c>
      <c r="K75" s="221">
        <v>5405</v>
      </c>
      <c r="L75" s="21">
        <v>5208</v>
      </c>
      <c r="M75" s="162">
        <v>5250</v>
      </c>
      <c r="N75" s="119">
        <f t="shared" si="32"/>
        <v>155</v>
      </c>
      <c r="O75" s="22">
        <f t="shared" si="33"/>
        <v>2.9523809523809525E-2</v>
      </c>
      <c r="P75" s="201">
        <v>1940.5</v>
      </c>
      <c r="Q75" s="150">
        <v>2978</v>
      </c>
      <c r="R75" s="162">
        <v>2745</v>
      </c>
      <c r="S75" s="21">
        <f t="shared" si="34"/>
        <v>233</v>
      </c>
      <c r="T75" s="22">
        <f t="shared" si="35"/>
        <v>8.48816029143898E-2</v>
      </c>
      <c r="U75" s="200">
        <v>2794</v>
      </c>
      <c r="V75" s="162">
        <v>2603</v>
      </c>
      <c r="W75" s="120">
        <f t="shared" si="36"/>
        <v>191</v>
      </c>
      <c r="X75" s="121">
        <f t="shared" si="37"/>
        <v>7.3376872839031881E-2</v>
      </c>
      <c r="Y75" s="202">
        <f t="shared" si="47"/>
        <v>10.014336917562725</v>
      </c>
      <c r="Z75" s="226">
        <v>1925</v>
      </c>
      <c r="AA75" s="21">
        <v>1340</v>
      </c>
      <c r="AB75" s="21">
        <v>65</v>
      </c>
      <c r="AC75" s="119">
        <f t="shared" si="38"/>
        <v>1405</v>
      </c>
      <c r="AD75" s="122">
        <f t="shared" si="39"/>
        <v>0.72987012987012989</v>
      </c>
      <c r="AE75" s="148">
        <f t="shared" si="40"/>
        <v>1.0458727032360453</v>
      </c>
      <c r="AF75" s="231">
        <v>145</v>
      </c>
      <c r="AG75" s="122">
        <f t="shared" si="41"/>
        <v>7.5324675324675322E-2</v>
      </c>
      <c r="AH75" s="123">
        <f t="shared" si="42"/>
        <v>0.69168664209986519</v>
      </c>
      <c r="AI75" s="21">
        <v>255</v>
      </c>
      <c r="AJ75" s="21">
        <v>60</v>
      </c>
      <c r="AK75" s="119">
        <f t="shared" si="43"/>
        <v>315</v>
      </c>
      <c r="AL75" s="122">
        <f t="shared" si="44"/>
        <v>0.16363636363636364</v>
      </c>
      <c r="AM75" s="149">
        <f t="shared" si="45"/>
        <v>0.96826250672404512</v>
      </c>
      <c r="AN75" s="236">
        <v>50</v>
      </c>
      <c r="AO75" s="23" t="s">
        <v>7</v>
      </c>
      <c r="AP75" s="24" t="s">
        <v>7</v>
      </c>
    </row>
    <row r="76" spans="1:44" x14ac:dyDescent="0.2">
      <c r="A76" s="106"/>
      <c r="B76" s="213">
        <v>9350171</v>
      </c>
      <c r="C76" s="19"/>
      <c r="D76" s="150"/>
      <c r="E76" s="20"/>
      <c r="F76" s="20"/>
      <c r="G76" s="20"/>
      <c r="H76" s="203" t="s">
        <v>90</v>
      </c>
      <c r="I76" s="150">
        <v>2.31</v>
      </c>
      <c r="J76" s="119">
        <f t="shared" si="46"/>
        <v>231</v>
      </c>
      <c r="K76" s="221">
        <v>6267</v>
      </c>
      <c r="L76" s="21">
        <v>5970</v>
      </c>
      <c r="M76" s="162">
        <v>6065</v>
      </c>
      <c r="N76" s="119">
        <f t="shared" si="32"/>
        <v>202</v>
      </c>
      <c r="O76" s="22">
        <f t="shared" si="33"/>
        <v>3.3305853256389115E-2</v>
      </c>
      <c r="P76" s="201">
        <v>2713</v>
      </c>
      <c r="Q76" s="150">
        <v>2982</v>
      </c>
      <c r="R76" s="162">
        <v>2753</v>
      </c>
      <c r="S76" s="21">
        <f t="shared" si="34"/>
        <v>229</v>
      </c>
      <c r="T76" s="22">
        <f t="shared" si="35"/>
        <v>8.3181983290955316E-2</v>
      </c>
      <c r="U76" s="200">
        <v>2809</v>
      </c>
      <c r="V76" s="162">
        <v>2608</v>
      </c>
      <c r="W76" s="120">
        <f t="shared" si="36"/>
        <v>201</v>
      </c>
      <c r="X76" s="121">
        <f t="shared" si="37"/>
        <v>7.7070552147239263E-2</v>
      </c>
      <c r="Y76" s="202">
        <f t="shared" si="47"/>
        <v>12.16017316017316</v>
      </c>
      <c r="Z76" s="226">
        <v>2235</v>
      </c>
      <c r="AA76" s="21">
        <v>1525</v>
      </c>
      <c r="AB76" s="21">
        <v>75</v>
      </c>
      <c r="AC76" s="119">
        <f t="shared" si="38"/>
        <v>1600</v>
      </c>
      <c r="AD76" s="122">
        <f t="shared" si="39"/>
        <v>0.71588366890380317</v>
      </c>
      <c r="AE76" s="148">
        <f t="shared" si="40"/>
        <v>1.025830702418502</v>
      </c>
      <c r="AF76" s="231">
        <v>150</v>
      </c>
      <c r="AG76" s="122">
        <f t="shared" si="41"/>
        <v>6.7114093959731544E-2</v>
      </c>
      <c r="AH76" s="123">
        <f t="shared" si="42"/>
        <v>0.6162910372794449</v>
      </c>
      <c r="AI76" s="21">
        <v>315</v>
      </c>
      <c r="AJ76" s="21">
        <v>110</v>
      </c>
      <c r="AK76" s="119">
        <f t="shared" si="43"/>
        <v>425</v>
      </c>
      <c r="AL76" s="122">
        <f t="shared" si="44"/>
        <v>0.19015659955257272</v>
      </c>
      <c r="AM76" s="149">
        <f t="shared" si="45"/>
        <v>1.1251869796010219</v>
      </c>
      <c r="AN76" s="236">
        <v>55</v>
      </c>
      <c r="AO76" s="23" t="s">
        <v>7</v>
      </c>
      <c r="AP76" s="24" t="s">
        <v>7</v>
      </c>
    </row>
    <row r="77" spans="1:44" x14ac:dyDescent="0.2">
      <c r="B77" s="173">
        <v>9350180.0299999993</v>
      </c>
      <c r="C77" s="4">
        <v>9350180.0099999998</v>
      </c>
      <c r="D77" s="111">
        <v>4.6748344999999997E-2</v>
      </c>
      <c r="E77" s="164">
        <v>5593</v>
      </c>
      <c r="F77" s="164">
        <v>2241</v>
      </c>
      <c r="G77" s="164">
        <v>2167</v>
      </c>
      <c r="H77" s="174"/>
      <c r="I77" s="111">
        <v>2.82</v>
      </c>
      <c r="J77" s="124">
        <f t="shared" si="46"/>
        <v>282</v>
      </c>
      <c r="K77" s="177">
        <v>332</v>
      </c>
      <c r="L77" s="6">
        <v>322</v>
      </c>
      <c r="M77" s="7">
        <f>E77*D77</f>
        <v>261.46349358499998</v>
      </c>
      <c r="N77" s="124">
        <f t="shared" si="32"/>
        <v>70.536506415000019</v>
      </c>
      <c r="O77" s="9">
        <f t="shared" si="33"/>
        <v>0.2697757359846073</v>
      </c>
      <c r="P77" s="176">
        <v>117.8</v>
      </c>
      <c r="Q77" s="111">
        <v>97</v>
      </c>
      <c r="R77" s="7">
        <f>D77*F77</f>
        <v>104.76304114499999</v>
      </c>
      <c r="S77" s="6">
        <f t="shared" si="34"/>
        <v>-7.7630411449999883</v>
      </c>
      <c r="T77" s="9">
        <f t="shared" si="35"/>
        <v>-7.4100952589333011E-2</v>
      </c>
      <c r="U77" s="175">
        <v>90</v>
      </c>
      <c r="V77" s="7">
        <f>D77*G77</f>
        <v>101.30366361499999</v>
      </c>
      <c r="W77" s="125">
        <f t="shared" si="36"/>
        <v>-11.303663614999991</v>
      </c>
      <c r="X77" s="126">
        <f t="shared" si="37"/>
        <v>-0.11158198244398204</v>
      </c>
      <c r="Y77" s="140">
        <f t="shared" si="47"/>
        <v>0.31914893617021278</v>
      </c>
      <c r="Z77" s="178">
        <v>85</v>
      </c>
      <c r="AA77" s="6">
        <v>50</v>
      </c>
      <c r="AB77" s="6">
        <v>15</v>
      </c>
      <c r="AC77" s="124">
        <f t="shared" si="38"/>
        <v>65</v>
      </c>
      <c r="AD77" s="127">
        <f t="shared" si="39"/>
        <v>0.76470588235294112</v>
      </c>
      <c r="AE77" s="141">
        <f t="shared" si="40"/>
        <v>1.0957908477488814</v>
      </c>
      <c r="AF77" s="10">
        <v>15</v>
      </c>
      <c r="AG77" s="127">
        <f t="shared" si="41"/>
        <v>0.17647058823529413</v>
      </c>
      <c r="AH77" s="128">
        <f t="shared" si="42"/>
        <v>1.6204829039053639</v>
      </c>
      <c r="AI77" s="6">
        <v>0</v>
      </c>
      <c r="AJ77" s="6">
        <v>0</v>
      </c>
      <c r="AK77" s="124">
        <f t="shared" si="43"/>
        <v>0</v>
      </c>
      <c r="AL77" s="127">
        <f t="shared" si="44"/>
        <v>0</v>
      </c>
      <c r="AM77" s="142">
        <f t="shared" si="45"/>
        <v>0</v>
      </c>
      <c r="AN77" s="18">
        <v>0</v>
      </c>
      <c r="AO77" s="11" t="s">
        <v>3</v>
      </c>
      <c r="AP77" s="24" t="s">
        <v>7</v>
      </c>
      <c r="AQ77" s="104" t="s">
        <v>99</v>
      </c>
    </row>
    <row r="78" spans="1:44" x14ac:dyDescent="0.2">
      <c r="A78" s="106"/>
      <c r="B78" s="213">
        <v>9350180.0399999991</v>
      </c>
      <c r="C78" s="19">
        <v>9350180.0099999998</v>
      </c>
      <c r="D78" s="150">
        <v>0.95110603500000002</v>
      </c>
      <c r="E78" s="161">
        <v>5593</v>
      </c>
      <c r="F78" s="161">
        <v>2241</v>
      </c>
      <c r="G78" s="161">
        <v>2167</v>
      </c>
      <c r="H78" s="203"/>
      <c r="I78" s="150">
        <v>17.55</v>
      </c>
      <c r="J78" s="119">
        <f t="shared" si="46"/>
        <v>1755</v>
      </c>
      <c r="K78" s="221">
        <v>5561</v>
      </c>
      <c r="L78" s="21">
        <v>5468</v>
      </c>
      <c r="M78" s="162">
        <f>E78*D78</f>
        <v>5319.5360537550005</v>
      </c>
      <c r="N78" s="119">
        <f t="shared" si="32"/>
        <v>241.46394624499953</v>
      </c>
      <c r="O78" s="22">
        <f t="shared" si="33"/>
        <v>4.5391918356216962E-2</v>
      </c>
      <c r="P78" s="201">
        <v>316.89999999999998</v>
      </c>
      <c r="Q78" s="150">
        <v>2333</v>
      </c>
      <c r="R78" s="162">
        <f>D78*F78</f>
        <v>2131.4286244350001</v>
      </c>
      <c r="S78" s="21">
        <f t="shared" si="34"/>
        <v>201.57137556499993</v>
      </c>
      <c r="T78" s="22">
        <f t="shared" si="35"/>
        <v>9.4571018355556022E-2</v>
      </c>
      <c r="U78" s="200">
        <v>2231</v>
      </c>
      <c r="V78" s="162">
        <f>D78*G78</f>
        <v>2061.0467778450002</v>
      </c>
      <c r="W78" s="120">
        <f t="shared" si="36"/>
        <v>169.95322215499982</v>
      </c>
      <c r="X78" s="121">
        <f t="shared" si="37"/>
        <v>8.2459662721823507E-2</v>
      </c>
      <c r="Y78" s="202">
        <f t="shared" si="47"/>
        <v>1.2712250712250712</v>
      </c>
      <c r="Z78" s="226">
        <v>2315</v>
      </c>
      <c r="AA78" s="21">
        <v>1910</v>
      </c>
      <c r="AB78" s="21">
        <v>130</v>
      </c>
      <c r="AC78" s="119">
        <f t="shared" si="38"/>
        <v>2040</v>
      </c>
      <c r="AD78" s="122">
        <f t="shared" si="39"/>
        <v>0.88120950323974079</v>
      </c>
      <c r="AE78" s="148">
        <f t="shared" si="40"/>
        <v>1.2627355573992758</v>
      </c>
      <c r="AF78" s="231">
        <v>140</v>
      </c>
      <c r="AG78" s="122">
        <f t="shared" si="41"/>
        <v>6.0475161987041039E-2</v>
      </c>
      <c r="AH78" s="123">
        <f t="shared" si="42"/>
        <v>0.55532747462847609</v>
      </c>
      <c r="AI78" s="21">
        <v>55</v>
      </c>
      <c r="AJ78" s="21">
        <v>45</v>
      </c>
      <c r="AK78" s="119">
        <f t="shared" si="43"/>
        <v>100</v>
      </c>
      <c r="AL78" s="122">
        <f t="shared" si="44"/>
        <v>4.3196544276457881E-2</v>
      </c>
      <c r="AM78" s="149">
        <f t="shared" si="45"/>
        <v>0.25560085370685137</v>
      </c>
      <c r="AN78" s="236">
        <v>45</v>
      </c>
      <c r="AO78" s="23" t="s">
        <v>7</v>
      </c>
      <c r="AP78" s="24" t="s">
        <v>7</v>
      </c>
      <c r="AQ78" s="104" t="s">
        <v>99</v>
      </c>
    </row>
    <row r="79" spans="1:44" x14ac:dyDescent="0.2">
      <c r="A79" s="105" t="s">
        <v>111</v>
      </c>
      <c r="B79" s="212">
        <v>9350180.0500000007</v>
      </c>
      <c r="C79" s="34">
        <v>9350180.0199999996</v>
      </c>
      <c r="D79" s="144">
        <v>1.9427599E-2</v>
      </c>
      <c r="E79" s="159">
        <v>5599</v>
      </c>
      <c r="F79" s="159">
        <v>2368</v>
      </c>
      <c r="G79" s="159">
        <v>2219</v>
      </c>
      <c r="H79" s="199"/>
      <c r="I79" s="144">
        <v>0.28999999999999998</v>
      </c>
      <c r="J79" s="114">
        <f t="shared" si="46"/>
        <v>28.999999999999996</v>
      </c>
      <c r="K79" s="220">
        <v>94</v>
      </c>
      <c r="L79" s="31">
        <v>116</v>
      </c>
      <c r="M79" s="160">
        <f>E79*D79</f>
        <v>108.775126801</v>
      </c>
      <c r="N79" s="114">
        <f t="shared" si="32"/>
        <v>-14.775126800999999</v>
      </c>
      <c r="O79" s="32">
        <f t="shared" si="33"/>
        <v>-0.135831850860818</v>
      </c>
      <c r="P79" s="198">
        <v>324.8</v>
      </c>
      <c r="Q79" s="144">
        <v>40</v>
      </c>
      <c r="R79" s="160">
        <f>D79*F79</f>
        <v>46.004554431999999</v>
      </c>
      <c r="S79" s="31">
        <f t="shared" si="34"/>
        <v>-6.0045544319999991</v>
      </c>
      <c r="T79" s="32">
        <f t="shared" si="35"/>
        <v>-0.13052086920818717</v>
      </c>
      <c r="U79" s="197">
        <v>33</v>
      </c>
      <c r="V79" s="160">
        <f>D79*G79</f>
        <v>43.109842180999998</v>
      </c>
      <c r="W79" s="115">
        <f t="shared" si="36"/>
        <v>-10.109842180999998</v>
      </c>
      <c r="X79" s="116">
        <f t="shared" si="37"/>
        <v>-0.23451355118752337</v>
      </c>
      <c r="Y79" s="181">
        <f t="shared" si="47"/>
        <v>1.1379310344827587</v>
      </c>
      <c r="Z79" s="225">
        <v>30</v>
      </c>
      <c r="AA79" s="31">
        <v>15</v>
      </c>
      <c r="AB79" s="31">
        <v>0</v>
      </c>
      <c r="AC79" s="114">
        <f t="shared" si="38"/>
        <v>15</v>
      </c>
      <c r="AD79" s="117">
        <f t="shared" si="39"/>
        <v>0.5</v>
      </c>
      <c r="AE79" s="145">
        <f t="shared" si="40"/>
        <v>0.71647863122042243</v>
      </c>
      <c r="AF79" s="230">
        <v>10</v>
      </c>
      <c r="AG79" s="117">
        <f t="shared" si="41"/>
        <v>0.33333333333333331</v>
      </c>
      <c r="AH79" s="118">
        <f t="shared" si="42"/>
        <v>3.0609121518212428</v>
      </c>
      <c r="AI79" s="31">
        <v>10</v>
      </c>
      <c r="AJ79" s="31">
        <v>10</v>
      </c>
      <c r="AK79" s="114">
        <f t="shared" si="43"/>
        <v>20</v>
      </c>
      <c r="AL79" s="117">
        <f t="shared" si="44"/>
        <v>0.66666666666666663</v>
      </c>
      <c r="AM79" s="146">
        <f t="shared" si="45"/>
        <v>3.944773175542406</v>
      </c>
      <c r="AN79" s="235">
        <v>0</v>
      </c>
      <c r="AO79" s="33" t="s">
        <v>5</v>
      </c>
      <c r="AP79" s="24" t="s">
        <v>7</v>
      </c>
      <c r="AQ79" s="104" t="s">
        <v>99</v>
      </c>
    </row>
    <row r="80" spans="1:44" x14ac:dyDescent="0.2">
      <c r="A80" s="106"/>
      <c r="B80" s="213">
        <v>9350180.0600000005</v>
      </c>
      <c r="C80" s="19">
        <v>9350180.0199999996</v>
      </c>
      <c r="D80" s="150">
        <v>0.98057240099999998</v>
      </c>
      <c r="E80" s="161">
        <v>5599</v>
      </c>
      <c r="F80" s="161">
        <v>2368</v>
      </c>
      <c r="G80" s="161">
        <v>2219</v>
      </c>
      <c r="H80" s="203"/>
      <c r="I80" s="150">
        <v>19.72</v>
      </c>
      <c r="J80" s="119">
        <f t="shared" si="46"/>
        <v>1972</v>
      </c>
      <c r="K80" s="221">
        <v>5688</v>
      </c>
      <c r="L80" s="21">
        <v>5621</v>
      </c>
      <c r="M80" s="162">
        <f>E80*D80</f>
        <v>5490.2248731990003</v>
      </c>
      <c r="N80" s="119">
        <f t="shared" si="32"/>
        <v>197.77512680099971</v>
      </c>
      <c r="O80" s="22">
        <f t="shared" si="33"/>
        <v>3.6023137734568181E-2</v>
      </c>
      <c r="P80" s="201">
        <v>288.39999999999998</v>
      </c>
      <c r="Q80" s="150">
        <v>2603</v>
      </c>
      <c r="R80" s="162">
        <f>D80*F80</f>
        <v>2321.9954455679999</v>
      </c>
      <c r="S80" s="21">
        <f t="shared" si="34"/>
        <v>281.00455443200008</v>
      </c>
      <c r="T80" s="22">
        <f t="shared" si="35"/>
        <v>0.1210185639977694</v>
      </c>
      <c r="U80" s="200">
        <v>2395</v>
      </c>
      <c r="V80" s="162">
        <f>D80*G80</f>
        <v>2175.8901578189998</v>
      </c>
      <c r="W80" s="120">
        <f t="shared" si="36"/>
        <v>219.1098421810002</v>
      </c>
      <c r="X80" s="121">
        <f t="shared" si="37"/>
        <v>0.1006989444727415</v>
      </c>
      <c r="Y80" s="202">
        <f t="shared" si="47"/>
        <v>1.2145030425963488</v>
      </c>
      <c r="Z80" s="226">
        <v>2145</v>
      </c>
      <c r="AA80" s="21">
        <v>1740</v>
      </c>
      <c r="AB80" s="21">
        <v>110</v>
      </c>
      <c r="AC80" s="119">
        <f t="shared" si="38"/>
        <v>1850</v>
      </c>
      <c r="AD80" s="122">
        <f t="shared" si="39"/>
        <v>0.86247086247086246</v>
      </c>
      <c r="AE80" s="148">
        <f t="shared" si="40"/>
        <v>1.2358838860212416</v>
      </c>
      <c r="AF80" s="231">
        <v>125</v>
      </c>
      <c r="AG80" s="122">
        <f t="shared" si="41"/>
        <v>5.8275058275058272E-2</v>
      </c>
      <c r="AH80" s="123">
        <f t="shared" si="42"/>
        <v>0.53512450206665085</v>
      </c>
      <c r="AI80" s="21">
        <v>65</v>
      </c>
      <c r="AJ80" s="21">
        <v>45</v>
      </c>
      <c r="AK80" s="119">
        <f t="shared" si="43"/>
        <v>110</v>
      </c>
      <c r="AL80" s="122">
        <f t="shared" si="44"/>
        <v>5.128205128205128E-2</v>
      </c>
      <c r="AM80" s="149">
        <f t="shared" si="45"/>
        <v>0.30344409042633891</v>
      </c>
      <c r="AN80" s="236">
        <v>60</v>
      </c>
      <c r="AO80" s="23" t="s">
        <v>7</v>
      </c>
      <c r="AP80" s="24" t="s">
        <v>7</v>
      </c>
      <c r="AQ80" s="104" t="s">
        <v>99</v>
      </c>
    </row>
    <row r="81" spans="4:39" x14ac:dyDescent="0.2">
      <c r="D81" s="111"/>
      <c r="E81" s="169"/>
      <c r="F81" s="169"/>
      <c r="G81" s="164"/>
      <c r="H81" s="174"/>
      <c r="J81" s="124"/>
      <c r="M81" s="7"/>
      <c r="N81" s="124"/>
      <c r="O81" s="9"/>
      <c r="Q81" s="6"/>
      <c r="R81" s="7"/>
      <c r="S81" s="6"/>
      <c r="T81" s="9"/>
      <c r="V81" s="7"/>
      <c r="W81" s="7"/>
      <c r="X81" s="139"/>
      <c r="Y81" s="140"/>
      <c r="Z81" s="178"/>
      <c r="AC81" s="124"/>
      <c r="AD81" s="127"/>
      <c r="AE81" s="141"/>
      <c r="AG81" s="127"/>
      <c r="AH81" s="128"/>
      <c r="AK81" s="124"/>
      <c r="AL81" s="127"/>
      <c r="AM81" s="142"/>
    </row>
    <row r="82" spans="4:39" x14ac:dyDescent="0.2">
      <c r="D82" s="111"/>
      <c r="H82" s="174"/>
      <c r="J82" s="124"/>
      <c r="M82" s="7"/>
      <c r="N82" s="124"/>
      <c r="O82" s="9"/>
      <c r="Q82" s="6"/>
      <c r="R82" s="7"/>
      <c r="S82" s="6"/>
      <c r="T82" s="9"/>
      <c r="V82" s="7"/>
      <c r="W82" s="7"/>
      <c r="X82" s="139"/>
      <c r="Y82" s="140"/>
      <c r="Z82" s="178"/>
      <c r="AC82" s="124"/>
      <c r="AD82" s="127"/>
      <c r="AE82" s="141"/>
      <c r="AG82" s="127"/>
      <c r="AH82" s="128"/>
      <c r="AK82" s="124"/>
      <c r="AL82" s="127"/>
      <c r="AM82" s="142"/>
    </row>
    <row r="83" spans="4:39" x14ac:dyDescent="0.2">
      <c r="D83" s="111"/>
      <c r="H83" s="174"/>
      <c r="J83" s="124"/>
      <c r="M83" s="7"/>
      <c r="N83" s="124"/>
      <c r="O83" s="9"/>
      <c r="Q83" s="6"/>
      <c r="R83" s="7"/>
      <c r="S83" s="6"/>
      <c r="T83" s="9"/>
      <c r="V83" s="7"/>
      <c r="W83" s="7"/>
      <c r="X83" s="139"/>
      <c r="Y83" s="140"/>
      <c r="Z83" s="178"/>
      <c r="AC83" s="124"/>
      <c r="AD83" s="127"/>
      <c r="AE83" s="141"/>
      <c r="AG83" s="127"/>
      <c r="AH83" s="128"/>
      <c r="AK83" s="124"/>
      <c r="AL83" s="127"/>
      <c r="AM83" s="142"/>
    </row>
    <row r="84" spans="4:39" x14ac:dyDescent="0.2">
      <c r="H84" s="174"/>
      <c r="J84" s="124"/>
      <c r="M84" s="7"/>
      <c r="N84" s="124"/>
      <c r="O84" s="9"/>
      <c r="Q84" s="6"/>
      <c r="R84" s="7"/>
      <c r="S84" s="6"/>
      <c r="T84" s="9"/>
      <c r="V84" s="7"/>
      <c r="W84" s="7"/>
      <c r="X84" s="139"/>
      <c r="Y84" s="140"/>
      <c r="Z84" s="178"/>
      <c r="AC84" s="124"/>
      <c r="AD84" s="127"/>
      <c r="AE84" s="141"/>
      <c r="AG84" s="127"/>
      <c r="AH84" s="128"/>
      <c r="AK84" s="124"/>
      <c r="AL84" s="127"/>
      <c r="AM84" s="142"/>
    </row>
    <row r="85" spans="4:39" x14ac:dyDescent="0.2">
      <c r="H85" s="174"/>
      <c r="J85" s="124"/>
      <c r="M85" s="7"/>
      <c r="N85" s="124"/>
      <c r="O85" s="9"/>
      <c r="Q85" s="6"/>
      <c r="R85" s="7"/>
      <c r="S85" s="6"/>
      <c r="T85" s="9"/>
      <c r="V85" s="7"/>
      <c r="W85" s="7"/>
      <c r="X85" s="139"/>
      <c r="Y85" s="140"/>
      <c r="Z85" s="178"/>
      <c r="AC85" s="124"/>
      <c r="AD85" s="127"/>
      <c r="AE85" s="141"/>
      <c r="AG85" s="127"/>
      <c r="AH85" s="128"/>
      <c r="AK85" s="124"/>
      <c r="AL85" s="127"/>
      <c r="AM85" s="142"/>
    </row>
    <row r="86" spans="4:39" x14ac:dyDescent="0.2">
      <c r="H86" s="174"/>
      <c r="J86" s="124"/>
      <c r="M86" s="7"/>
      <c r="N86" s="124"/>
      <c r="O86" s="9"/>
      <c r="Q86" s="6"/>
      <c r="R86" s="7"/>
      <c r="S86" s="6"/>
      <c r="T86" s="9"/>
      <c r="V86" s="7"/>
      <c r="W86" s="7"/>
      <c r="X86" s="139"/>
      <c r="Y86" s="140"/>
      <c r="Z86" s="178"/>
      <c r="AC86" s="124"/>
      <c r="AD86" s="127"/>
      <c r="AE86" s="141"/>
      <c r="AG86" s="127"/>
      <c r="AH86" s="128"/>
      <c r="AK86" s="124"/>
      <c r="AL86" s="127"/>
      <c r="AM86" s="142"/>
    </row>
    <row r="87" spans="4:39" x14ac:dyDescent="0.2">
      <c r="H87" s="174"/>
      <c r="J87" s="124"/>
      <c r="M87" s="7"/>
      <c r="N87" s="124"/>
      <c r="O87" s="9"/>
      <c r="Q87" s="6"/>
      <c r="R87" s="7"/>
      <c r="S87" s="6"/>
      <c r="T87" s="9"/>
      <c r="V87" s="7"/>
      <c r="W87" s="7"/>
      <c r="X87" s="139"/>
      <c r="Y87" s="140"/>
      <c r="Z87" s="178"/>
      <c r="AC87" s="124"/>
      <c r="AD87" s="127"/>
      <c r="AE87" s="141"/>
      <c r="AG87" s="127"/>
      <c r="AH87" s="128"/>
      <c r="AK87" s="124"/>
      <c r="AL87" s="127"/>
      <c r="AM87" s="142"/>
    </row>
    <row r="88" spans="4:39" x14ac:dyDescent="0.2">
      <c r="H88" s="174"/>
      <c r="J88" s="124"/>
      <c r="M88" s="7"/>
      <c r="N88" s="124"/>
      <c r="O88" s="9"/>
      <c r="Q88" s="6"/>
      <c r="R88" s="7"/>
      <c r="S88" s="6"/>
      <c r="T88" s="9"/>
      <c r="V88" s="7"/>
      <c r="W88" s="7"/>
      <c r="X88" s="139"/>
      <c r="Y88" s="140"/>
      <c r="Z88" s="178"/>
      <c r="AC88" s="124"/>
      <c r="AD88" s="127"/>
      <c r="AE88" s="141"/>
      <c r="AG88" s="127"/>
      <c r="AH88" s="128"/>
      <c r="AK88" s="124"/>
      <c r="AL88" s="127"/>
      <c r="AM88" s="142"/>
    </row>
    <row r="89" spans="4:39" x14ac:dyDescent="0.2">
      <c r="H89" s="174"/>
      <c r="J89" s="124"/>
      <c r="M89" s="7"/>
      <c r="N89" s="124"/>
      <c r="O89" s="9"/>
      <c r="Q89" s="6"/>
      <c r="R89" s="7"/>
      <c r="S89" s="6"/>
      <c r="T89" s="9"/>
      <c r="V89" s="7"/>
      <c r="W89" s="7"/>
      <c r="X89" s="139"/>
      <c r="Y89" s="140"/>
      <c r="Z89" s="178"/>
      <c r="AC89" s="124"/>
      <c r="AD89" s="127"/>
      <c r="AE89" s="141"/>
      <c r="AG89" s="127"/>
      <c r="AH89" s="128"/>
      <c r="AK89" s="124"/>
      <c r="AL89" s="127"/>
      <c r="AM89" s="142"/>
    </row>
    <row r="90" spans="4:39" x14ac:dyDescent="0.2">
      <c r="H90" s="174"/>
      <c r="J90" s="124"/>
      <c r="M90" s="7"/>
      <c r="N90" s="124"/>
      <c r="O90" s="9"/>
      <c r="Q90" s="6"/>
      <c r="R90" s="7"/>
      <c r="S90" s="6"/>
      <c r="T90" s="9"/>
      <c r="V90" s="7"/>
      <c r="W90" s="7"/>
      <c r="X90" s="139"/>
      <c r="Y90" s="140"/>
      <c r="Z90" s="178"/>
      <c r="AC90" s="124"/>
      <c r="AD90" s="127"/>
      <c r="AE90" s="141"/>
      <c r="AG90" s="127"/>
      <c r="AH90" s="128"/>
      <c r="AK90" s="124"/>
      <c r="AL90" s="127"/>
      <c r="AM90" s="142"/>
    </row>
    <row r="91" spans="4:39" x14ac:dyDescent="0.2">
      <c r="H91" s="174"/>
      <c r="J91" s="124"/>
      <c r="M91" s="7"/>
      <c r="N91" s="124"/>
      <c r="O91" s="9"/>
      <c r="Q91" s="6"/>
      <c r="R91" s="7"/>
      <c r="S91" s="6"/>
      <c r="T91" s="9"/>
      <c r="V91" s="7"/>
      <c r="W91" s="7"/>
      <c r="X91" s="139"/>
      <c r="Y91" s="140"/>
      <c r="Z91" s="178"/>
      <c r="AC91" s="124"/>
      <c r="AD91" s="127"/>
      <c r="AE91" s="141"/>
      <c r="AG91" s="127"/>
      <c r="AH91" s="128"/>
      <c r="AK91" s="124"/>
      <c r="AL91" s="127"/>
      <c r="AM91" s="142"/>
    </row>
    <row r="92" spans="4:39" x14ac:dyDescent="0.2">
      <c r="H92" s="174"/>
      <c r="J92" s="124"/>
      <c r="M92" s="7"/>
      <c r="N92" s="124"/>
      <c r="O92" s="9"/>
      <c r="Q92" s="6"/>
      <c r="R92" s="7"/>
      <c r="S92" s="6"/>
      <c r="T92" s="9"/>
      <c r="V92" s="7"/>
      <c r="W92" s="7"/>
      <c r="X92" s="139"/>
      <c r="Y92" s="140"/>
      <c r="Z92" s="178"/>
      <c r="AC92" s="124"/>
      <c r="AD92" s="127"/>
      <c r="AE92" s="141"/>
      <c r="AG92" s="127"/>
      <c r="AH92" s="128"/>
      <c r="AK92" s="124"/>
      <c r="AL92" s="127"/>
      <c r="AM92" s="142"/>
    </row>
    <row r="93" spans="4:39" x14ac:dyDescent="0.2">
      <c r="H93" s="174"/>
      <c r="J93" s="124"/>
      <c r="M93" s="7"/>
      <c r="N93" s="124"/>
      <c r="O93" s="9"/>
      <c r="Q93" s="6"/>
      <c r="R93" s="7"/>
      <c r="S93" s="6"/>
      <c r="T93" s="9"/>
      <c r="V93" s="7"/>
      <c r="W93" s="7"/>
      <c r="X93" s="139"/>
      <c r="Y93" s="140"/>
      <c r="Z93" s="178"/>
      <c r="AC93" s="124"/>
      <c r="AD93" s="127"/>
      <c r="AE93" s="141"/>
      <c r="AG93" s="127"/>
      <c r="AH93" s="128"/>
      <c r="AK93" s="124"/>
      <c r="AL93" s="127"/>
      <c r="AM93" s="142"/>
    </row>
    <row r="94" spans="4:39" x14ac:dyDescent="0.2">
      <c r="D94" s="111"/>
      <c r="H94" s="174"/>
      <c r="J94" s="124"/>
      <c r="M94" s="7"/>
      <c r="N94" s="124"/>
      <c r="O94" s="9"/>
      <c r="Q94" s="6"/>
      <c r="R94" s="7"/>
      <c r="S94" s="6"/>
      <c r="T94" s="9"/>
      <c r="V94" s="7"/>
      <c r="W94" s="7"/>
      <c r="X94" s="139"/>
      <c r="Y94" s="140"/>
      <c r="Z94" s="178"/>
      <c r="AC94" s="124"/>
      <c r="AD94" s="127"/>
      <c r="AE94" s="141"/>
      <c r="AG94" s="127"/>
      <c r="AH94" s="128"/>
      <c r="AK94" s="124"/>
      <c r="AL94" s="127"/>
      <c r="AM94" s="142"/>
    </row>
    <row r="95" spans="4:39" x14ac:dyDescent="0.2">
      <c r="D95" s="111"/>
      <c r="H95" s="174"/>
      <c r="J95" s="124"/>
      <c r="M95" s="7"/>
      <c r="N95" s="124"/>
      <c r="O95" s="9"/>
      <c r="Q95" s="6"/>
      <c r="R95" s="7"/>
      <c r="S95" s="6"/>
      <c r="T95" s="9"/>
      <c r="V95" s="7"/>
      <c r="W95" s="7"/>
      <c r="X95" s="139"/>
      <c r="Y95" s="140"/>
      <c r="Z95" s="178"/>
      <c r="AC95" s="124"/>
      <c r="AD95" s="127"/>
      <c r="AE95" s="141"/>
      <c r="AG95" s="127"/>
      <c r="AH95" s="128"/>
      <c r="AK95" s="124"/>
      <c r="AL95" s="127"/>
      <c r="AM95" s="142"/>
    </row>
    <row r="96" spans="4:39" x14ac:dyDescent="0.2">
      <c r="D96" s="111"/>
      <c r="H96" s="174"/>
      <c r="J96" s="124"/>
      <c r="M96" s="7"/>
      <c r="N96" s="124"/>
      <c r="O96" s="9"/>
      <c r="Q96" s="6"/>
      <c r="R96" s="7"/>
      <c r="S96" s="6"/>
      <c r="T96" s="9"/>
      <c r="V96" s="7"/>
      <c r="W96" s="7"/>
      <c r="X96" s="139"/>
      <c r="Y96" s="140"/>
      <c r="Z96" s="178"/>
      <c r="AC96" s="124"/>
      <c r="AD96" s="127"/>
      <c r="AE96" s="141"/>
      <c r="AG96" s="127"/>
      <c r="AH96" s="128"/>
      <c r="AK96" s="124"/>
      <c r="AL96" s="127"/>
      <c r="AM96" s="142"/>
    </row>
    <row r="97" spans="8:39" x14ac:dyDescent="0.2">
      <c r="H97" s="174"/>
      <c r="J97" s="124"/>
      <c r="M97" s="7"/>
      <c r="N97" s="124"/>
      <c r="O97" s="9"/>
      <c r="Q97" s="6"/>
      <c r="R97" s="7"/>
      <c r="S97" s="6"/>
      <c r="T97" s="9"/>
      <c r="V97" s="7"/>
      <c r="W97" s="7"/>
      <c r="X97" s="139"/>
      <c r="Y97" s="140"/>
      <c r="Z97" s="178"/>
      <c r="AC97" s="124"/>
      <c r="AD97" s="127"/>
      <c r="AE97" s="141"/>
      <c r="AG97" s="127"/>
      <c r="AH97" s="128"/>
      <c r="AK97" s="124"/>
      <c r="AL97" s="127"/>
      <c r="AM97" s="142"/>
    </row>
    <row r="98" spans="8:39" x14ac:dyDescent="0.2">
      <c r="H98" s="174"/>
      <c r="M98" s="7"/>
      <c r="R98" s="7"/>
      <c r="V98" s="7"/>
      <c r="W98" s="7"/>
      <c r="X98" s="139"/>
    </row>
    <row r="99" spans="8:39" x14ac:dyDescent="0.2">
      <c r="H99" s="174"/>
      <c r="M99" s="7"/>
      <c r="R99" s="7"/>
      <c r="V99" s="7"/>
      <c r="W99" s="7"/>
      <c r="X99" s="139"/>
    </row>
    <row r="100" spans="8:39" x14ac:dyDescent="0.2">
      <c r="H100" s="174"/>
      <c r="M100" s="7"/>
      <c r="R100" s="7"/>
      <c r="V100" s="7"/>
      <c r="W100" s="7"/>
      <c r="X100" s="139"/>
    </row>
    <row r="101" spans="8:39" x14ac:dyDescent="0.2">
      <c r="H101" s="174"/>
      <c r="M101" s="7"/>
      <c r="R101" s="7"/>
      <c r="V101" s="7"/>
      <c r="W101" s="7"/>
      <c r="X101" s="139"/>
    </row>
    <row r="102" spans="8:39" x14ac:dyDescent="0.2">
      <c r="H102" s="174"/>
      <c r="M102" s="7"/>
      <c r="R102" s="7"/>
      <c r="V102" s="7"/>
      <c r="W102" s="7"/>
      <c r="X102" s="139"/>
    </row>
    <row r="103" spans="8:39" x14ac:dyDescent="0.2">
      <c r="H103" s="174"/>
      <c r="M103" s="7"/>
      <c r="R103" s="7"/>
      <c r="V103" s="7"/>
      <c r="W103" s="7"/>
      <c r="X103" s="139"/>
    </row>
  </sheetData>
  <sortState ref="A2:AS111">
    <sortCondition ref="B2:B111"/>
  </sortState>
  <pageMargins left="0.51181102362204722" right="0.51181102362204722" top="0.23622047244094491" bottom="0.31496062992125984" header="0.31496062992125984" footer="0.11811023622047245"/>
  <pageSetup paperSize="3" orientation="landscape" r:id="rId1"/>
  <headerFoot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4"/>
  <sheetViews>
    <sheetView workbookViewId="0">
      <selection activeCell="D22" sqref="D22"/>
    </sheetView>
  </sheetViews>
  <sheetFormatPr defaultColWidth="8.85546875" defaultRowHeight="15" x14ac:dyDescent="0.25"/>
  <cols>
    <col min="1" max="1" width="37.42578125" customWidth="1"/>
    <col min="2" max="2" width="20.28515625" bestFit="1" customWidth="1"/>
    <col min="3" max="3" width="10.28515625" customWidth="1"/>
    <col min="4" max="4" width="12.85546875" bestFit="1" customWidth="1"/>
    <col min="5" max="5" width="11.5703125" customWidth="1"/>
    <col min="6" max="6" width="14" customWidth="1"/>
    <col min="7" max="7" width="16.42578125" bestFit="1" customWidth="1"/>
  </cols>
  <sheetData>
    <row r="1" spans="1:14" ht="15.75" x14ac:dyDescent="0.25">
      <c r="A1" s="68"/>
      <c r="B1" s="69" t="s">
        <v>3</v>
      </c>
      <c r="C1" s="279" t="s">
        <v>0</v>
      </c>
      <c r="D1" s="280"/>
      <c r="E1" s="281" t="s">
        <v>130</v>
      </c>
      <c r="F1" s="282"/>
    </row>
    <row r="2" spans="1:14" ht="30.75" thickBot="1" x14ac:dyDescent="0.3">
      <c r="A2" s="70"/>
      <c r="B2" s="71" t="s">
        <v>2</v>
      </c>
      <c r="C2" s="72" t="s">
        <v>11</v>
      </c>
      <c r="D2" s="73" t="s">
        <v>1</v>
      </c>
      <c r="E2" s="74" t="s">
        <v>11</v>
      </c>
      <c r="F2" s="75" t="s">
        <v>1</v>
      </c>
      <c r="H2" s="3"/>
    </row>
    <row r="3" spans="1:14" x14ac:dyDescent="0.25">
      <c r="A3" s="76" t="s">
        <v>131</v>
      </c>
      <c r="B3" s="77"/>
      <c r="C3" s="78">
        <v>0.1691</v>
      </c>
      <c r="D3" s="79">
        <v>6.8900000000000003E-2</v>
      </c>
      <c r="E3" s="80">
        <v>0.1089</v>
      </c>
      <c r="F3" s="81">
        <v>0.16250000000000001</v>
      </c>
      <c r="H3" s="16"/>
    </row>
    <row r="4" spans="1:14" ht="17.25" x14ac:dyDescent="0.25">
      <c r="A4" s="82" t="s">
        <v>132</v>
      </c>
      <c r="B4" s="83" t="s">
        <v>133</v>
      </c>
      <c r="C4" s="84"/>
      <c r="D4" s="85"/>
      <c r="E4" s="86"/>
      <c r="F4" s="87"/>
      <c r="H4" s="16"/>
    </row>
    <row r="5" spans="1:14" ht="15.75" x14ac:dyDescent="0.25">
      <c r="A5" s="82" t="s">
        <v>134</v>
      </c>
      <c r="B5" s="88"/>
      <c r="C5" s="89">
        <f>C3*1.5</f>
        <v>0.25364999999999999</v>
      </c>
      <c r="D5" s="90">
        <f>D3*1.5</f>
        <v>0.10335</v>
      </c>
      <c r="E5" s="91"/>
      <c r="F5" s="92"/>
      <c r="H5" s="93"/>
    </row>
    <row r="6" spans="1:14" ht="16.5" thickBot="1" x14ac:dyDescent="0.3">
      <c r="A6" s="94" t="s">
        <v>135</v>
      </c>
      <c r="B6" s="95"/>
      <c r="C6" s="96"/>
      <c r="D6" s="97"/>
      <c r="E6" s="98">
        <f>E3*1.5</f>
        <v>0.16335</v>
      </c>
      <c r="F6" s="99">
        <f>F3*0.5</f>
        <v>8.1250000000000003E-2</v>
      </c>
      <c r="H6" s="100"/>
    </row>
    <row r="7" spans="1:14" x14ac:dyDescent="0.25">
      <c r="B7" s="15"/>
      <c r="C7" s="16"/>
      <c r="D7" s="16"/>
      <c r="E7" s="16"/>
      <c r="F7" s="16"/>
      <c r="H7" s="16"/>
    </row>
    <row r="8" spans="1:14" x14ac:dyDescent="0.25">
      <c r="A8" s="1" t="s">
        <v>10</v>
      </c>
    </row>
    <row r="9" spans="1:14" x14ac:dyDescent="0.25">
      <c r="A9" s="2"/>
      <c r="B9" s="2"/>
      <c r="C9" s="2"/>
      <c r="D9" s="2"/>
      <c r="E9" s="2"/>
      <c r="F9" s="2"/>
      <c r="G9" s="2"/>
      <c r="H9" s="2"/>
      <c r="I9" s="2"/>
      <c r="J9" s="2"/>
      <c r="K9" s="2"/>
      <c r="L9" s="2"/>
      <c r="M9" s="2"/>
      <c r="N9" s="2"/>
    </row>
    <row r="10" spans="1:14" x14ac:dyDescent="0.25">
      <c r="A10" s="296" t="s">
        <v>224</v>
      </c>
      <c r="B10" s="2"/>
      <c r="C10" s="2"/>
      <c r="D10" s="2"/>
      <c r="E10" s="2"/>
      <c r="F10" s="2"/>
      <c r="G10" s="2"/>
      <c r="H10" s="2"/>
      <c r="I10" s="2"/>
      <c r="J10" s="2"/>
      <c r="K10" s="2"/>
      <c r="L10" s="2"/>
      <c r="M10" s="2"/>
      <c r="N10" s="2"/>
    </row>
    <row r="11" spans="1:14" x14ac:dyDescent="0.25">
      <c r="A11" s="310" t="s">
        <v>225</v>
      </c>
      <c r="B11" s="2"/>
      <c r="C11" s="2"/>
      <c r="D11" s="2"/>
      <c r="E11" s="2"/>
      <c r="F11" s="2"/>
      <c r="G11" s="2"/>
      <c r="H11" s="2"/>
      <c r="I11" s="2"/>
      <c r="J11" s="2"/>
      <c r="K11" s="2"/>
      <c r="L11" s="2"/>
      <c r="M11" s="2"/>
      <c r="N11" s="2"/>
    </row>
    <row r="12" spans="1:14" x14ac:dyDescent="0.25">
      <c r="A12" s="310" t="s">
        <v>226</v>
      </c>
      <c r="B12" s="2"/>
      <c r="C12" s="2"/>
      <c r="D12" s="2"/>
      <c r="E12" s="2"/>
      <c r="F12" s="2"/>
      <c r="G12" s="2"/>
      <c r="H12" s="2"/>
      <c r="I12" s="2"/>
      <c r="J12" s="2"/>
      <c r="K12" s="2"/>
      <c r="L12" s="2"/>
      <c r="M12" s="2"/>
      <c r="N12" s="2"/>
    </row>
    <row r="13" spans="1:14" x14ac:dyDescent="0.25">
      <c r="A13" s="311" t="s">
        <v>227</v>
      </c>
      <c r="B13" s="2"/>
      <c r="C13" s="2"/>
      <c r="D13" s="2"/>
      <c r="E13" s="2"/>
      <c r="F13" s="2"/>
      <c r="G13" s="2"/>
      <c r="H13" s="2"/>
      <c r="I13" s="2"/>
      <c r="J13" s="2"/>
      <c r="K13" s="2"/>
      <c r="L13" s="2"/>
      <c r="M13" s="2"/>
      <c r="N13" s="2"/>
    </row>
    <row r="14" spans="1:14" x14ac:dyDescent="0.25">
      <c r="A14" s="310" t="s">
        <v>228</v>
      </c>
      <c r="B14" s="2"/>
      <c r="C14" s="2"/>
      <c r="D14" s="2"/>
      <c r="E14" s="2"/>
      <c r="F14" s="2"/>
      <c r="G14" s="2"/>
      <c r="H14" s="2"/>
      <c r="I14" s="2"/>
      <c r="J14" s="2"/>
      <c r="K14" s="2"/>
      <c r="L14" s="2"/>
      <c r="M14" s="2"/>
      <c r="N14" s="2"/>
    </row>
  </sheetData>
  <mergeCells count="2">
    <mergeCell ref="C1:D1"/>
    <mergeCell ref="E1:F1"/>
  </mergeCells>
  <hyperlinks>
    <hyperlink ref="A13" r:id="rId1" display="“T9” updates this method to calculate floors using total raw count sums to arrive at CMA thresholds. This method matches that used by Statistics Canada. " xr:uid="{EF7758E2-EC36-437C-AA90-8D722C4216A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5"/>
  <sheetViews>
    <sheetView tabSelected="1" zoomScaleNormal="100" workbookViewId="0">
      <selection activeCell="K6" sqref="K6"/>
    </sheetView>
  </sheetViews>
  <sheetFormatPr defaultRowHeight="15" x14ac:dyDescent="0.25"/>
  <cols>
    <col min="1" max="1" width="12.7109375" customWidth="1"/>
    <col min="2" max="8" width="10.7109375" customWidth="1"/>
    <col min="9" max="9" width="11" customWidth="1"/>
  </cols>
  <sheetData>
    <row r="1" spans="1:17" ht="53.25" customHeight="1" thickBot="1" x14ac:dyDescent="0.3">
      <c r="B1" s="285" t="s">
        <v>143</v>
      </c>
      <c r="C1" s="286"/>
      <c r="D1" s="283" t="s">
        <v>142</v>
      </c>
      <c r="E1" s="284"/>
      <c r="F1" s="38"/>
      <c r="G1" s="38"/>
      <c r="H1" s="38"/>
      <c r="J1" s="287" t="s">
        <v>229</v>
      </c>
      <c r="K1" s="288"/>
      <c r="L1" s="288"/>
      <c r="M1" s="288"/>
      <c r="N1" s="288"/>
      <c r="O1" s="288"/>
      <c r="P1" s="288"/>
      <c r="Q1" s="289"/>
    </row>
    <row r="2" spans="1:17" ht="49.5" customHeight="1" thickBot="1" x14ac:dyDescent="0.3">
      <c r="A2" s="255" t="s">
        <v>136</v>
      </c>
      <c r="B2" s="39" t="s">
        <v>19</v>
      </c>
      <c r="C2" s="40" t="s">
        <v>20</v>
      </c>
      <c r="D2" s="39" t="s">
        <v>21</v>
      </c>
      <c r="E2" s="40" t="s">
        <v>22</v>
      </c>
      <c r="F2" s="39" t="s">
        <v>23</v>
      </c>
      <c r="G2" s="40" t="s">
        <v>113</v>
      </c>
      <c r="H2" s="41" t="s">
        <v>114</v>
      </c>
      <c r="J2" s="290"/>
      <c r="K2" s="291"/>
      <c r="L2" s="291"/>
      <c r="M2" s="291"/>
      <c r="N2" s="291"/>
      <c r="O2" s="291"/>
      <c r="P2" s="291"/>
      <c r="Q2" s="292"/>
    </row>
    <row r="3" spans="1:17" x14ac:dyDescent="0.25">
      <c r="A3" s="42" t="s">
        <v>5</v>
      </c>
      <c r="B3" s="241">
        <v>70146.775126801003</v>
      </c>
      <c r="C3" s="43">
        <f>B3/B8</f>
        <v>0.2124794643311366</v>
      </c>
      <c r="D3" s="241">
        <v>77369</v>
      </c>
      <c r="E3" s="44">
        <f>D3/D8</f>
        <v>0.21037333115806076</v>
      </c>
      <c r="F3" s="45">
        <f t="shared" ref="F3:F8" si="0">D3-B3</f>
        <v>7222.2248731989966</v>
      </c>
      <c r="G3" s="44">
        <f t="shared" ref="G3:G8" si="1">F3/B3</f>
        <v>0.10295875840541098</v>
      </c>
      <c r="H3" s="46">
        <f>F3/F8</f>
        <v>0.19189862917539016</v>
      </c>
      <c r="J3" s="293"/>
      <c r="K3" s="294"/>
      <c r="L3" s="294"/>
      <c r="M3" s="294"/>
      <c r="N3" s="294"/>
      <c r="O3" s="294"/>
      <c r="P3" s="294"/>
      <c r="Q3" s="295"/>
    </row>
    <row r="4" spans="1:17" x14ac:dyDescent="0.25">
      <c r="A4" s="47" t="s">
        <v>6</v>
      </c>
      <c r="B4" s="243">
        <v>33215</v>
      </c>
      <c r="C4" s="48">
        <f>B4/B8</f>
        <v>0.10061054688545815</v>
      </c>
      <c r="D4" s="243">
        <v>35451</v>
      </c>
      <c r="E4" s="49">
        <f>D4/D8</f>
        <v>9.6394485683987272E-2</v>
      </c>
      <c r="F4" s="50">
        <f>D4-B4</f>
        <v>2236</v>
      </c>
      <c r="G4" s="49">
        <f>F4/B4</f>
        <v>6.7318982387475537E-2</v>
      </c>
      <c r="H4" s="51">
        <f>F4/F8</f>
        <v>5.9411793785107428E-2</v>
      </c>
      <c r="J4" s="242"/>
      <c r="K4" s="242"/>
    </row>
    <row r="5" spans="1:17" x14ac:dyDescent="0.25">
      <c r="A5" s="52" t="s">
        <v>7</v>
      </c>
      <c r="B5" s="244">
        <v>213003.590430226</v>
      </c>
      <c r="C5" s="53">
        <f>B5/B8</f>
        <v>0.64520270124194423</v>
      </c>
      <c r="D5" s="244">
        <v>240278</v>
      </c>
      <c r="E5" s="54">
        <f>D5/D8</f>
        <v>0.65333768387851099</v>
      </c>
      <c r="F5" s="55">
        <f t="shared" si="0"/>
        <v>27274.409569773998</v>
      </c>
      <c r="G5" s="54">
        <f t="shared" si="1"/>
        <v>0.12804671280275123</v>
      </c>
      <c r="H5" s="56">
        <f>F5/F8</f>
        <v>0.72469659971823497</v>
      </c>
    </row>
    <row r="6" spans="1:17" x14ac:dyDescent="0.25">
      <c r="A6" s="57" t="s">
        <v>3</v>
      </c>
      <c r="B6" s="245">
        <v>13769.00929946</v>
      </c>
      <c r="C6" s="58">
        <f>B6/B8</f>
        <v>4.1707287541461073E-2</v>
      </c>
      <c r="D6" s="245">
        <v>14672</v>
      </c>
      <c r="E6" s="59">
        <f>D6/D8</f>
        <v>3.9894499279440956E-2</v>
      </c>
      <c r="F6" s="60">
        <f t="shared" si="0"/>
        <v>902.99070054000003</v>
      </c>
      <c r="G6" s="59">
        <f t="shared" si="1"/>
        <v>6.5581385043832749E-2</v>
      </c>
      <c r="H6" s="61">
        <f>F6/F8</f>
        <v>2.3992977321266627E-2</v>
      </c>
      <c r="J6" s="242"/>
      <c r="K6" s="242"/>
    </row>
    <row r="7" spans="1:17" ht="15.75" thickBot="1" x14ac:dyDescent="0.3">
      <c r="A7" s="256" t="s">
        <v>95</v>
      </c>
      <c r="B7" s="257"/>
      <c r="C7" s="258"/>
      <c r="D7" s="257"/>
      <c r="E7" s="259"/>
      <c r="F7" s="260"/>
      <c r="G7" s="259"/>
      <c r="H7" s="261"/>
      <c r="I7" s="262"/>
    </row>
    <row r="8" spans="1:17" ht="15.75" thickBot="1" x14ac:dyDescent="0.3">
      <c r="A8" s="62" t="s">
        <v>8</v>
      </c>
      <c r="B8" s="246">
        <f>SUM(B3:B6)</f>
        <v>330134.37485648697</v>
      </c>
      <c r="C8" s="63"/>
      <c r="D8" s="246">
        <f>SUM(D3:D6)</f>
        <v>367770</v>
      </c>
      <c r="E8" s="64"/>
      <c r="F8" s="65">
        <f t="shared" si="0"/>
        <v>37635.625143513025</v>
      </c>
      <c r="G8" s="66">
        <f t="shared" si="1"/>
        <v>0.11400092813683411</v>
      </c>
      <c r="H8" s="67"/>
      <c r="J8" s="242"/>
      <c r="K8" s="242"/>
    </row>
    <row r="9" spans="1:17" ht="15.75" thickBot="1" x14ac:dyDescent="0.3">
      <c r="A9" s="248"/>
      <c r="B9" s="249"/>
      <c r="C9" s="250"/>
      <c r="D9" s="249"/>
      <c r="E9" s="251"/>
      <c r="F9" s="252"/>
      <c r="G9" s="253"/>
      <c r="H9" s="254"/>
    </row>
    <row r="10" spans="1:17" ht="51.75" thickBot="1" x14ac:dyDescent="0.3">
      <c r="A10" s="255" t="s">
        <v>136</v>
      </c>
      <c r="B10" s="39" t="s">
        <v>115</v>
      </c>
      <c r="C10" s="40" t="s">
        <v>116</v>
      </c>
      <c r="D10" s="39" t="s">
        <v>117</v>
      </c>
      <c r="E10" s="40" t="s">
        <v>118</v>
      </c>
      <c r="F10" s="39" t="s">
        <v>119</v>
      </c>
      <c r="G10" s="40" t="s">
        <v>120</v>
      </c>
      <c r="H10" s="41" t="s">
        <v>121</v>
      </c>
    </row>
    <row r="11" spans="1:17" ht="15" customHeight="1" x14ac:dyDescent="0.25">
      <c r="A11" s="42" t="s">
        <v>5</v>
      </c>
      <c r="B11" s="241">
        <v>40982.004554432002</v>
      </c>
      <c r="C11" s="43">
        <f>B11/B16</f>
        <v>0.26610005615586546</v>
      </c>
      <c r="D11" s="241">
        <v>45212</v>
      </c>
      <c r="E11" s="44">
        <f>D11/D16</f>
        <v>0.26200893607403847</v>
      </c>
      <c r="F11" s="45">
        <f t="shared" ref="F11:F16" si="2">D11-B11</f>
        <v>4229.9954455679981</v>
      </c>
      <c r="G11" s="44">
        <f t="shared" ref="G11:G16" si="3">F11/B11</f>
        <v>0.10321592346586533</v>
      </c>
      <c r="H11" s="46">
        <f>F11/F16</f>
        <v>0.22804138559774537</v>
      </c>
    </row>
    <row r="12" spans="1:17" x14ac:dyDescent="0.25">
      <c r="A12" s="47" t="s">
        <v>6</v>
      </c>
      <c r="B12" s="243">
        <v>16097</v>
      </c>
      <c r="C12" s="48">
        <f>B12/B16</f>
        <v>0.1045193530797589</v>
      </c>
      <c r="D12" s="243">
        <v>16945</v>
      </c>
      <c r="E12" s="49">
        <f>D12/D16</f>
        <v>9.8198297393934833E-2</v>
      </c>
      <c r="F12" s="50">
        <f>D12-B12</f>
        <v>848</v>
      </c>
      <c r="G12" s="49">
        <f>F12/B12</f>
        <v>5.2680623718705348E-2</v>
      </c>
      <c r="H12" s="51">
        <f>F12/F16</f>
        <v>4.5716147328125879E-2</v>
      </c>
    </row>
    <row r="13" spans="1:17" x14ac:dyDescent="0.25">
      <c r="A13" s="52" t="s">
        <v>7</v>
      </c>
      <c r="B13" s="244">
        <v>90977.818411802989</v>
      </c>
      <c r="C13" s="53">
        <f>B13/B16</f>
        <v>0.59072763403177153</v>
      </c>
      <c r="D13" s="244">
        <v>103828</v>
      </c>
      <c r="E13" s="54">
        <f>D13/D16</f>
        <v>0.60169565192195129</v>
      </c>
      <c r="F13" s="55">
        <f t="shared" si="2"/>
        <v>12850.181588197011</v>
      </c>
      <c r="G13" s="54">
        <f t="shared" si="3"/>
        <v>0.14124521572974863</v>
      </c>
      <c r="H13" s="56">
        <f>F13/F16</f>
        <v>0.69276037108394473</v>
      </c>
      <c r="J13" s="242"/>
      <c r="K13" s="242"/>
    </row>
    <row r="14" spans="1:17" x14ac:dyDescent="0.25">
      <c r="A14" s="57" t="s">
        <v>3</v>
      </c>
      <c r="B14" s="245">
        <v>5952.9324109950003</v>
      </c>
      <c r="C14" s="58">
        <f>B14/B16</f>
        <v>3.8652956732604021E-2</v>
      </c>
      <c r="D14" s="245">
        <v>6574</v>
      </c>
      <c r="E14" s="59">
        <f>D14/D16</f>
        <v>3.8097114610075394E-2</v>
      </c>
      <c r="F14" s="60">
        <f t="shared" si="2"/>
        <v>621.06758900499972</v>
      </c>
      <c r="G14" s="59">
        <f t="shared" si="3"/>
        <v>0.10432968932385235</v>
      </c>
      <c r="H14" s="61">
        <f>F14/F16</f>
        <v>3.3482095990184549E-2</v>
      </c>
    </row>
    <row r="15" spans="1:17" ht="15.75" thickBot="1" x14ac:dyDescent="0.3">
      <c r="A15" s="256" t="s">
        <v>95</v>
      </c>
      <c r="B15" s="257"/>
      <c r="C15" s="258"/>
      <c r="D15" s="257"/>
      <c r="E15" s="259"/>
      <c r="F15" s="260"/>
      <c r="G15" s="259"/>
      <c r="H15" s="261"/>
      <c r="I15" s="262"/>
    </row>
    <row r="16" spans="1:17" ht="15.75" thickBot="1" x14ac:dyDescent="0.3">
      <c r="A16" s="62" t="s">
        <v>8</v>
      </c>
      <c r="B16" s="246">
        <f>SUM(B11:B14)</f>
        <v>154009.75537723</v>
      </c>
      <c r="C16" s="63"/>
      <c r="D16" s="246">
        <f>SUM(D11:D14)</f>
        <v>172559</v>
      </c>
      <c r="E16" s="64"/>
      <c r="F16" s="65">
        <f t="shared" si="2"/>
        <v>18549.244622769998</v>
      </c>
      <c r="G16" s="66">
        <f t="shared" si="3"/>
        <v>0.12044201081506596</v>
      </c>
      <c r="H16" s="67"/>
      <c r="J16" s="242"/>
      <c r="K16" s="242"/>
    </row>
    <row r="17" spans="1:11" ht="15.75" thickBot="1" x14ac:dyDescent="0.3">
      <c r="A17" s="248"/>
      <c r="B17" s="249"/>
      <c r="C17" s="250"/>
      <c r="D17" s="249"/>
      <c r="E17" s="251"/>
      <c r="F17" s="252"/>
      <c r="G17" s="253"/>
      <c r="H17" s="254"/>
    </row>
    <row r="18" spans="1:11" ht="64.5" thickBot="1" x14ac:dyDescent="0.3">
      <c r="A18" s="255" t="s">
        <v>136</v>
      </c>
      <c r="B18" s="39" t="s">
        <v>122</v>
      </c>
      <c r="C18" s="40" t="s">
        <v>123</v>
      </c>
      <c r="D18" s="39" t="s">
        <v>124</v>
      </c>
      <c r="E18" s="40" t="s">
        <v>125</v>
      </c>
      <c r="F18" s="39" t="s">
        <v>126</v>
      </c>
      <c r="G18" s="40" t="s">
        <v>127</v>
      </c>
      <c r="H18" s="41" t="s">
        <v>128</v>
      </c>
    </row>
    <row r="19" spans="1:11" x14ac:dyDescent="0.25">
      <c r="A19" s="42" t="s">
        <v>5</v>
      </c>
      <c r="B19" s="241">
        <v>38151.109842181002</v>
      </c>
      <c r="C19" s="43">
        <f>B19/B24</f>
        <v>0.26439317514559962</v>
      </c>
      <c r="D19" s="241">
        <v>41964</v>
      </c>
      <c r="E19" s="44">
        <f>D19/D24</f>
        <v>0.25789719511295756</v>
      </c>
      <c r="F19" s="45">
        <f t="shared" ref="F19:F24" si="4">D19-B19</f>
        <v>3812.890157818998</v>
      </c>
      <c r="G19" s="44">
        <f t="shared" ref="G19:G24" si="5">F19/B19</f>
        <v>9.9941788681684782E-2</v>
      </c>
      <c r="H19" s="46">
        <f>F19/F24</f>
        <v>0.20700716567131899</v>
      </c>
    </row>
    <row r="20" spans="1:11" ht="15.75" customHeight="1" x14ac:dyDescent="0.25">
      <c r="A20" s="47" t="s">
        <v>6</v>
      </c>
      <c r="B20" s="243">
        <v>15209</v>
      </c>
      <c r="C20" s="48">
        <f>B20/B24</f>
        <v>0.10540075550681662</v>
      </c>
      <c r="D20" s="243">
        <v>15955</v>
      </c>
      <c r="E20" s="49">
        <f>D20/D24</f>
        <v>9.8054278620418392E-2</v>
      </c>
      <c r="F20" s="50">
        <f>D20-B20</f>
        <v>746</v>
      </c>
      <c r="G20" s="49">
        <f>F20/B20</f>
        <v>4.904990466171346E-2</v>
      </c>
      <c r="H20" s="51">
        <f>F20/F24</f>
        <v>4.0501388500301716E-2</v>
      </c>
    </row>
    <row r="21" spans="1:11" x14ac:dyDescent="0.25">
      <c r="A21" s="52" t="s">
        <v>7</v>
      </c>
      <c r="B21" s="244">
        <v>85545.142960352008</v>
      </c>
      <c r="C21" s="53">
        <f>B21/B24</f>
        <v>0.59284125833123391</v>
      </c>
      <c r="D21" s="244">
        <v>98816</v>
      </c>
      <c r="E21" s="54">
        <f>D21/D24</f>
        <v>0.60729123134786989</v>
      </c>
      <c r="F21" s="55">
        <f t="shared" si="4"/>
        <v>13270.857039647992</v>
      </c>
      <c r="G21" s="54">
        <f t="shared" si="5"/>
        <v>0.15513279398923555</v>
      </c>
      <c r="H21" s="56">
        <f>F21/F24</f>
        <v>0.72049348082405795</v>
      </c>
    </row>
    <row r="22" spans="1:11" x14ac:dyDescent="0.25">
      <c r="A22" s="57" t="s">
        <v>3</v>
      </c>
      <c r="B22" s="245">
        <v>5391.6255914399999</v>
      </c>
      <c r="C22" s="58">
        <f>B22/B24</f>
        <v>3.7364811016349725E-2</v>
      </c>
      <c r="D22" s="245">
        <v>5981</v>
      </c>
      <c r="E22" s="59">
        <f>D22/D24</f>
        <v>3.6757294918754145E-2</v>
      </c>
      <c r="F22" s="60">
        <f t="shared" si="4"/>
        <v>589.37440856000012</v>
      </c>
      <c r="G22" s="59">
        <f t="shared" si="5"/>
        <v>0.10931293328225886</v>
      </c>
      <c r="H22" s="61">
        <f>F22/F24</f>
        <v>3.1997965004321866E-2</v>
      </c>
      <c r="J22" s="242"/>
      <c r="K22" s="242"/>
    </row>
    <row r="23" spans="1:11" ht="15.75" thickBot="1" x14ac:dyDescent="0.3">
      <c r="A23" s="256" t="s">
        <v>95</v>
      </c>
      <c r="B23" s="257"/>
      <c r="C23" s="258"/>
      <c r="D23" s="257"/>
      <c r="E23" s="259"/>
      <c r="F23" s="260"/>
      <c r="G23" s="259"/>
      <c r="H23" s="261"/>
      <c r="I23" s="262"/>
    </row>
    <row r="24" spans="1:11" ht="15.75" thickBot="1" x14ac:dyDescent="0.3">
      <c r="A24" s="62" t="s">
        <v>8</v>
      </c>
      <c r="B24" s="246">
        <f>SUM(B19:B22)</f>
        <v>144296.87839397302</v>
      </c>
      <c r="C24" s="63"/>
      <c r="D24" s="246">
        <f>SUM(D19:D22)</f>
        <v>162716</v>
      </c>
      <c r="E24" s="64"/>
      <c r="F24" s="65">
        <f t="shared" si="4"/>
        <v>18419.12160602698</v>
      </c>
      <c r="G24" s="66">
        <f t="shared" si="5"/>
        <v>0.12764740173891598</v>
      </c>
      <c r="H24" s="67"/>
    </row>
    <row r="25" spans="1:11" x14ac:dyDescent="0.25">
      <c r="B25" s="247"/>
      <c r="C25" s="2"/>
      <c r="D25" s="2"/>
      <c r="E25" s="2"/>
      <c r="F25" s="2"/>
      <c r="G25" s="2"/>
      <c r="J25" s="242"/>
      <c r="K25" s="242"/>
    </row>
  </sheetData>
  <mergeCells count="3">
    <mergeCell ref="J1:Q3"/>
    <mergeCell ref="D1:E1"/>
    <mergeCell ref="B1:C1"/>
  </mergeCells>
  <pageMargins left="0.51181102362204722" right="0.51181102362204722" top="1.2204724409448819" bottom="0.31496062992125984" header="0.31496062992125984" footer="0.11811023622047245"/>
  <pageSetup orientation="landscape" r:id="rId1"/>
  <headerFooter>
    <oddFooter>&amp;CPage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vt:lpstr>
      <vt:lpstr>2006 Original</vt:lpstr>
      <vt:lpstr>2016 Original</vt:lpstr>
      <vt:lpstr>2016 CTDataMaker</vt:lpstr>
      <vt:lpstr>Thresholds</vt:lpstr>
      <vt:lpstr>Summary</vt:lpstr>
      <vt:lpstr>'2016 CTDataMaker'!Print_Area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Hindrichs;Edited by Chris Willms</dc:creator>
  <cp:lastModifiedBy>User</cp:lastModifiedBy>
  <cp:lastPrinted>2018-05-22T16:02:06Z</cp:lastPrinted>
  <dcterms:created xsi:type="dcterms:W3CDTF">2018-05-09T18:33:31Z</dcterms:created>
  <dcterms:modified xsi:type="dcterms:W3CDTF">2018-08-03T02:18:10Z</dcterms:modified>
</cp:coreProperties>
</file>